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176" documentId="120_S{2AC9BD13-BADA-5192-A53E-5A8FF88502F6}" xr6:coauthVersionLast="47" xr6:coauthVersionMax="47" xr10:uidLastSave="{31719E18-5662-49E9-B662-2CA83E3E89A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5" l="1"/>
  <c r="B3" i="5"/>
  <c r="B4" i="5"/>
  <c r="B5" i="5"/>
  <c r="B6" i="5"/>
  <c r="B7" i="5"/>
  <c r="B8" i="5"/>
  <c r="B9" i="5"/>
  <c r="B10" i="5"/>
  <c r="B11" i="5"/>
  <c r="B12" i="5"/>
  <c r="B13" i="5"/>
  <c r="B14" i="5"/>
  <c r="B15" i="5"/>
  <c r="B16" i="5"/>
  <c r="B17" i="5"/>
  <c r="B18" i="5"/>
  <c r="B19" i="5"/>
  <c r="B20" i="5"/>
  <c r="B21" i="5"/>
  <c r="B22" i="5"/>
  <c r="B23" i="5"/>
  <c r="B24" i="5"/>
  <c r="I2" i="5"/>
  <c r="I3" i="5"/>
  <c r="I4" i="5"/>
  <c r="I5" i="5"/>
  <c r="I6" i="5"/>
  <c r="I7" i="5"/>
  <c r="I8" i="5"/>
  <c r="I9" i="5"/>
  <c r="I10" i="5"/>
  <c r="I11" i="5"/>
  <c r="I12" i="5"/>
  <c r="I13" i="5"/>
  <c r="I14" i="5"/>
  <c r="I15" i="5"/>
  <c r="I16" i="5"/>
  <c r="I17" i="5"/>
  <c r="I18" i="5"/>
  <c r="I19" i="5"/>
  <c r="I20" i="5"/>
  <c r="I21" i="5"/>
  <c r="I22" i="5"/>
  <c r="I23" i="5"/>
  <c r="I24" i="5"/>
  <c r="J2" i="5"/>
  <c r="J3" i="5"/>
  <c r="J4" i="5"/>
  <c r="J5" i="5"/>
  <c r="J6" i="5"/>
  <c r="J7" i="5"/>
  <c r="J8" i="5"/>
  <c r="J9" i="5"/>
  <c r="J10" i="5"/>
  <c r="J11" i="5"/>
  <c r="J12" i="5"/>
  <c r="J13" i="5"/>
  <c r="J14" i="5"/>
  <c r="J15" i="5"/>
  <c r="J16" i="5"/>
  <c r="J17" i="5"/>
  <c r="J18" i="5"/>
  <c r="J19" i="5"/>
  <c r="J20" i="5"/>
  <c r="J21" i="5"/>
  <c r="J22" i="5"/>
  <c r="J23" i="5"/>
  <c r="J24" i="5"/>
  <c r="L2" i="5"/>
  <c r="L3" i="5"/>
  <c r="L4" i="5"/>
  <c r="L5" i="5"/>
  <c r="L6" i="5"/>
  <c r="L7" i="5"/>
  <c r="L8" i="5"/>
  <c r="L9" i="5"/>
  <c r="L10" i="5"/>
  <c r="L11" i="5"/>
  <c r="L12" i="5"/>
  <c r="L13" i="5"/>
  <c r="L14" i="5"/>
  <c r="L15" i="5"/>
  <c r="L16" i="5"/>
  <c r="L17" i="5"/>
  <c r="L18" i="5"/>
  <c r="L19" i="5"/>
  <c r="L20" i="5"/>
  <c r="L21" i="5"/>
  <c r="L22" i="5"/>
  <c r="L23" i="5"/>
  <c r="L24" i="5"/>
  <c r="G7" i="5"/>
  <c r="D2" i="3"/>
  <c r="B9" i="4"/>
  <c r="G9" i="4"/>
  <c r="I9" i="4"/>
  <c r="J9" i="4"/>
  <c r="L9" i="4"/>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G8" i="5"/>
  <c r="G9" i="5"/>
  <c r="G10" i="5"/>
  <c r="G11" i="5"/>
  <c r="G12" i="5"/>
  <c r="G13" i="5"/>
  <c r="G14" i="5"/>
  <c r="G15" i="5"/>
  <c r="G16" i="5"/>
  <c r="G17" i="5"/>
  <c r="G18" i="5"/>
  <c r="G19" i="5"/>
  <c r="G20" i="5"/>
  <c r="G21" i="5"/>
  <c r="G22" i="5"/>
  <c r="G23" i="5"/>
  <c r="G24" i="5"/>
  <c r="B5" i="2"/>
  <c r="G5" i="2"/>
  <c r="I5" i="2"/>
  <c r="J5" i="2"/>
  <c r="L5"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J104" i="2"/>
  <c r="J105" i="2"/>
  <c r="J106" i="2"/>
  <c r="J107" i="2"/>
  <c r="J108" i="2"/>
  <c r="J109" i="2"/>
  <c r="J110" i="2"/>
  <c r="J111" i="2"/>
  <c r="J112" i="2"/>
  <c r="J113" i="2"/>
  <c r="J114" i="2"/>
  <c r="J115" i="2"/>
  <c r="J116" i="2"/>
  <c r="J117" i="2"/>
  <c r="J118" i="2"/>
  <c r="J119" i="2"/>
  <c r="J120" i="2"/>
  <c r="J121" i="2"/>
  <c r="J122" i="2"/>
  <c r="I104" i="2"/>
  <c r="I105" i="2"/>
  <c r="I106" i="2"/>
  <c r="I107" i="2"/>
  <c r="I108" i="2"/>
  <c r="I109" i="2"/>
  <c r="I110" i="2"/>
  <c r="I111" i="2"/>
  <c r="I112" i="2"/>
  <c r="I113" i="2"/>
  <c r="I114" i="2"/>
  <c r="I115" i="2"/>
  <c r="I116" i="2"/>
  <c r="I117" i="2"/>
  <c r="I118" i="2"/>
  <c r="I119" i="2"/>
  <c r="I120" i="2"/>
  <c r="I121" i="2"/>
  <c r="I122" i="2"/>
  <c r="G104" i="2"/>
  <c r="G105" i="2"/>
  <c r="G106" i="2"/>
  <c r="G107" i="2"/>
  <c r="G108" i="2"/>
  <c r="G109" i="2"/>
  <c r="G110" i="2"/>
  <c r="G111" i="2"/>
  <c r="G112" i="2"/>
  <c r="G113" i="2"/>
  <c r="G114" i="2"/>
  <c r="G115" i="2"/>
  <c r="G116" i="2"/>
  <c r="G117" i="2"/>
  <c r="G118" i="2"/>
  <c r="G119" i="2"/>
  <c r="G120" i="2"/>
  <c r="G121" i="2"/>
  <c r="G122" i="2"/>
  <c r="B104" i="2"/>
  <c r="B105" i="2"/>
  <c r="B106" i="2"/>
  <c r="B107" i="2"/>
  <c r="B108" i="2"/>
  <c r="B109" i="2"/>
  <c r="B110" i="2"/>
  <c r="B111" i="2"/>
  <c r="B112" i="2"/>
  <c r="B113" i="2"/>
  <c r="B114" i="2"/>
  <c r="B115" i="2"/>
  <c r="B116" i="2"/>
  <c r="B117" i="2"/>
  <c r="B118" i="2"/>
  <c r="B119" i="2"/>
  <c r="B120" i="2"/>
  <c r="B121" i="2"/>
  <c r="B122"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8" i="4"/>
  <c r="G8" i="4"/>
  <c r="I8" i="4"/>
  <c r="J8" i="4"/>
  <c r="L8" i="4"/>
  <c r="B7" i="4"/>
  <c r="G7" i="4"/>
  <c r="I7" i="4"/>
  <c r="J7" i="4"/>
  <c r="L7" i="4"/>
  <c r="B6" i="4"/>
  <c r="G6" i="4"/>
  <c r="I6" i="4"/>
  <c r="J6" i="4"/>
  <c r="L6"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<sst xmlns="http://schemas.openxmlformats.org/spreadsheetml/2006/main" count="181559" uniqueCount="39154">
  <si>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</si>
  <si>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</si>
  <si>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</si>
  <si>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</si>
  <si>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</si>
  <si>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</si>
  <si>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</si>
  <si>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</si>
  <si>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</si>
  <si>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</si>
  <si>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</si>
  <si>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</si>
  <si>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</si>
  <si>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</si>
  <si>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</si>
  <si>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</si>
  <si>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</si>
  <si>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</si>
  <si>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</si>
  <si>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</si>
  <si>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</si>
  <si>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</si>
  <si>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</si>
  <si>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</si>
  <si>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</si>
  <si>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</si>
  <si>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</si>
  <si>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</si>
  <si>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</si>
  <si>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</si>
  <si>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</si>
  <si>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</si>
  <si>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</si>
  <si>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</si>
  <si>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</si>
  <si>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</si>
  <si>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</si>
  <si>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</si>
  <si>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</si>
  <si>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</si>
  <si>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</si>
  <si>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</si>
  <si>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</si>
  <si>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</si>
  <si>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</si>
  <si>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</si>
  <si>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</si>
  <si>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</si>
  <si>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</si>
  <si>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</si>
  <si>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</si>
  <si>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</si>
  <si>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</si>
  <si>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</si>
  <si>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</si>
  <si>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</si>
  <si>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</si>
  <si>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</si>
  <si>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</si>
  <si>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</si>
  <si>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</si>
  <si>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</si>
  <si>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</si>
  <si>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</si>
  <si>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</si>
  <si>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</si>
  <si>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</si>
  <si>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</si>
  <si>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</si>
  <si>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</si>
  <si>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</si>
  <si>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</si>
  <si>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</si>
  <si>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</si>
  <si>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</si>
  <si>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</si>
  <si>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</si>
  <si>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</si>
  <si>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</si>
  <si>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</si>
  <si>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</si>
  <si>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</si>
  <si>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</si>
  <si>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</si>
  <si>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</si>
  <si>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</si>
  <si>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</si>
  <si>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</si>
  <si>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</si>
  <si>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</si>
  <si>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</si>
  <si>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</si>
  <si>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</si>
  <si>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</si>
  <si>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</si>
  <si>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</si>
  <si>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</si>
  <si>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</si>
  <si>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</si>
  <si>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</si>
  <si>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</si>
  <si>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</si>
  <si>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</si>
  <si>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</si>
  <si>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</si>
  <si>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</si>
  <si>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</si>
  <si>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</si>
  <si>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</si>
  <si>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</si>
  <si>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</si>
  <si>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</si>
  <si>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</si>
  <si>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</si>
  <si>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</si>
  <si>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</si>
  <si>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</si>
  <si>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</si>
  <si>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</si>
  <si>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</si>
  <si>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</si>
  <si>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</si>
  <si>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</si>
  <si>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</si>
  <si>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</si>
  <si>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</si>
  <si>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</si>
  <si>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</si>
  <si>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</si>
  <si>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</si>
  <si>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</si>
  <si>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</si>
  <si>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</si>
  <si>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</si>
  <si>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</si>
  <si>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</si>
  <si>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</si>
  <si>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</si>
  <si>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</si>
  <si>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</si>
  <si>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</si>
  <si>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</si>
  <si>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</si>
  <si>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</si>
  <si>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</si>
  <si>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</si>
  <si>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</si>
  <si>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</si>
  <si>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</si>
  <si>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</si>
  <si>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</si>
  <si>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</si>
  <si>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</si>
  <si>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</si>
  <si>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</si>
  <si>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</si>
  <si>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</si>
  <si>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</si>
  <si>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</si>
  <si>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</si>
  <si>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</si>
  <si>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</si>
  <si>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</si>
  <si>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</si>
  <si>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</si>
  <si>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</si>
  <si>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</si>
  <si>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</si>
  <si>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</si>
  <si>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</si>
  <si>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</si>
  <si>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</si>
  <si>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</si>
  <si>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</si>
  <si>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</si>
  <si>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</si>
  <si>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</si>
  <si>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</si>
  <si>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</si>
  <si>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</si>
  <si>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</si>
  <si>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</si>
  <si>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</si>
  <si>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</si>
  <si>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</si>
  <si>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</si>
  <si>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</si>
  <si>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</si>
  <si>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</si>
  <si>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</si>
  <si>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</si>
  <si>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</si>
  <si>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</si>
  <si>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</si>
  <si>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</si>
  <si>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</si>
  <si>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</si>
  <si>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</si>
  <si>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</si>
  <si>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</si>
  <si>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</si>
  <si>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</si>
  <si>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</si>
  <si>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</si>
  <si>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</si>
  <si>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</si>
  <si>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</si>
  <si>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</si>
  <si>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</si>
  <si>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</si>
  <si>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</si>
  <si>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</si>
  <si>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</si>
  <si>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</si>
  <si>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</si>
  <si>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</si>
  <si>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</si>
  <si>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</si>
  <si>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</si>
  <si>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</si>
  <si>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</si>
  <si>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</si>
  <si>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</si>
  <si>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</si>
  <si>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</si>
  <si>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</si>
  <si>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</si>
  <si>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</si>
  <si>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</si>
  <si>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</si>
  <si>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</si>
  <si>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</si>
  <si>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</si>
  <si>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</si>
  <si>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</si>
  <si>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</si>
  <si>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</si>
  <si>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</si>
  <si>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</si>
  <si>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</si>
  <si>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</si>
  <si>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</si>
  <si>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</si>
  <si>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</si>
  <si>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</si>
  <si>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</si>
  <si>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</si>
  <si>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</si>
  <si>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</si>
  <si>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</si>
  <si>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</si>
  <si>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</si>
  <si>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</si>
  <si>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</si>
  <si>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</si>
  <si>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</si>
  <si>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</si>
  <si>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</si>
  <si>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</si>
  <si>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</si>
  <si>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</si>
  <si>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</si>
  <si>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</si>
  <si>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</si>
  <si>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</si>
  <si>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</si>
  <si>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</si>
  <si>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</si>
  <si>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</si>
  <si>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</si>
  <si>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</si>
  <si>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</si>
  <si>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</si>
  <si>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</si>
  <si>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</si>
  <si>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</si>
  <si>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</si>
  <si>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</si>
  <si>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</si>
  <si>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</si>
  <si>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</si>
  <si>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</si>
  <si>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</si>
  <si>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</si>
  <si>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</si>
  <si>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</si>
  <si>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</si>
  <si>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</si>
  <si>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</si>
  <si>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</si>
  <si>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</si>
  <si>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</si>
  <si>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</si>
  <si>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</si>
  <si>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</si>
  <si>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</si>
  <si>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</si>
  <si>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</si>
  <si>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</si>
  <si>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</si>
  <si>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</si>
  <si>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</si>
  <si>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</si>
  <si>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</si>
  <si>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</si>
  <si>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</si>
  <si>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</si>
  <si>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</si>
  <si>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</si>
  <si>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</si>
  <si>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</si>
  <si>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</si>
  <si>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</si>
  <si>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</si>
  <si>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</si>
  <si>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</si>
  <si>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</si>
  <si>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</si>
  <si>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</si>
  <si>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</si>
  <si>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</si>
  <si>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</si>
  <si>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</si>
  <si>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</si>
  <si>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</si>
  <si>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</si>
  <si>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</si>
  <si>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</si>
  <si>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</si>
  <si>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</si>
  <si>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</si>
  <si>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</si>
  <si>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</si>
  <si>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</si>
  <si>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</si>
  <si>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</si>
  <si>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</si>
  <si>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</si>
  <si>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</si>
  <si>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</si>
  <si>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</si>
  <si>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</si>
  <si>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</si>
  <si>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</si>
  <si>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</si>
  <si>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</si>
  <si>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</si>
  <si>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</si>
  <si>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</si>
  <si>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</si>
  <si>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</si>
  <si>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</si>
  <si>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</si>
  <si>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</si>
  <si>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</si>
  <si>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</si>
  <si>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</si>
  <si>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</si>
  <si>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</si>
  <si>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</si>
  <si>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</si>
  <si>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</si>
  <si>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</si>
  <si>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</si>
  <si>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</si>
  <si>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</si>
  <si>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</si>
  <si>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</si>
  <si>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</si>
  <si>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</si>
  <si>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</si>
  <si>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</si>
  <si>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</si>
  <si>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</si>
  <si>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</si>
  <si>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</si>
  <si>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</si>
  <si>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</si>
  <si>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</si>
  <si>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</si>
  <si>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</si>
  <si>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</si>
  <si>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</si>
  <si>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</si>
  <si>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</si>
  <si>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</si>
  <si>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</si>
  <si>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</si>
  <si>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</si>
  <si>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</si>
  <si>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</si>
  <si>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</si>
  <si>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</si>
  <si>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</si>
  <si>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</si>
  <si>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</si>
  <si>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</si>
  <si>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</si>
  <si>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</si>
  <si>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</si>
  <si>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</si>
  <si>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</si>
  <si>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</si>
  <si>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</si>
  <si>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</si>
  <si>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</si>
  <si>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</si>
  <si>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</si>
  <si>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</si>
  <si>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</si>
  <si>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</si>
  <si>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</si>
  <si>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</si>
  <si>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</si>
  <si>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</si>
  <si>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</si>
  <si>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</si>
  <si>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</si>
  <si>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</si>
  <si>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</si>
  <si>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</si>
  <si>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</si>
  <si>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</si>
  <si>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</si>
  <si>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</si>
  <si>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</si>
  <si>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</si>
  <si>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</si>
  <si>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</si>
  <si>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</si>
  <si>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</si>
  <si>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</si>
  <si>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</si>
  <si>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</si>
  <si>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</si>
  <si>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</si>
  <si>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</si>
  <si>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</si>
  <si>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</si>
  <si>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</si>
  <si>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</si>
  <si>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</si>
  <si>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</si>
  <si>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</si>
  <si>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</si>
  <si>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</si>
  <si>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</si>
  <si>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</si>
  <si>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</si>
  <si>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</si>
  <si>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</si>
  <si>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</si>
  <si>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</si>
  <si>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</si>
  <si>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</si>
  <si>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</si>
  <si>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</si>
  <si>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</si>
  <si>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</si>
  <si>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</si>
  <si>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</si>
  <si>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</si>
  <si>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</si>
  <si>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</si>
  <si>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</si>
  <si>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</si>
  <si>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</si>
  <si>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</si>
  <si>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</si>
  <si>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</si>
  <si>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</si>
  <si>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</si>
  <si>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</si>
  <si>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</si>
  <si>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</si>
  <si>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</si>
  <si>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</si>
  <si>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</si>
  <si>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</si>
  <si>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</si>
  <si>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</si>
  <si>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</si>
  <si>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</si>
  <si>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</si>
  <si>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</si>
  <si>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</si>
  <si>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</si>
  <si>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</si>
  <si>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</si>
  <si>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</si>
  <si>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</si>
  <si>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</si>
  <si>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</si>
  <si>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</si>
  <si>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</si>
  <si>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</si>
  <si>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</si>
  <si>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</si>
  <si>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</si>
  <si>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</si>
  <si>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</si>
  <si>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</si>
  <si>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</si>
  <si>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</si>
  <si>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</si>
  <si>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</si>
  <si>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</si>
  <si>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</si>
  <si>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</si>
  <si>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</si>
  <si>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</si>
  <si>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</si>
  <si>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</si>
  <si>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</si>
  <si>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</si>
  <si>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</si>
  <si>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</si>
  <si>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</si>
  <si>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</si>
  <si>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</si>
  <si>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</si>
  <si>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</si>
  <si>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</si>
  <si>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</si>
  <si>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</si>
  <si>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</si>
  <si>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</si>
  <si>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</si>
  <si>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</si>
  <si>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</si>
  <si>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</si>
  <si>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</si>
  <si>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</si>
  <si>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</si>
  <si>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</si>
  <si>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</si>
  <si>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</si>
  <si>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</si>
  <si>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</si>
  <si>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</si>
  <si>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</si>
  <si>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</si>
  <si>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</si>
  <si>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</si>
  <si>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</si>
  <si>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</si>
  <si>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</si>
  <si>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</si>
  <si>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</si>
  <si>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</si>
  <si>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</si>
  <si>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</si>
  <si>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</si>
  <si>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</si>
  <si>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</si>
  <si>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</si>
  <si>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</si>
  <si>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</si>
  <si>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</si>
  <si>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</si>
  <si>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</si>
  <si>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</si>
  <si>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</si>
  <si>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</si>
  <si>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</si>
  <si>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</si>
  <si>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</si>
  <si>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</si>
  <si>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</si>
  <si>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</si>
  <si>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</si>
  <si>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</si>
  <si>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</si>
  <si>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</si>
  <si>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</si>
  <si>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</si>
  <si>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</si>
  <si>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</si>
  <si>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</si>
  <si>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</si>
  <si>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</si>
  <si>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</si>
  <si>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</si>
  <si>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</si>
  <si>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</si>
  <si>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</si>
  <si>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</si>
  <si>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</si>
  <si>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</si>
  <si>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</si>
  <si>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</si>
  <si>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</si>
  <si>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</si>
  <si>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</si>
  <si>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</si>
  <si>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</si>
  <si>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</si>
  <si>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</si>
  <si>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</si>
  <si>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</si>
  <si>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</si>
  <si>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</si>
  <si>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</si>
  <si>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</si>
  <si>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</si>
  <si>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</si>
  <si>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</si>
  <si>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</si>
  <si>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</si>
  <si>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</si>
  <si>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</si>
  <si>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</si>
  <si>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</si>
  <si>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</si>
  <si>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</si>
  <si>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</si>
  <si>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</si>
  <si>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</si>
  <si>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</si>
  <si>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</si>
  <si>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</si>
  <si>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</si>
  <si>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</si>
  <si>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</si>
  <si>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</si>
  <si>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</si>
  <si>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</si>
  <si>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</si>
  <si>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</si>
  <si>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</si>
  <si>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</si>
  <si>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</si>
  <si>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</si>
  <si>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</si>
  <si>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</si>
  <si>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</si>
  <si>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</si>
  <si>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</si>
  <si>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</si>
  <si>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</si>
  <si>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</si>
  <si>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</si>
  <si>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</si>
  <si>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</si>
  <si>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</si>
  <si>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</si>
  <si>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</si>
  <si>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</si>
  <si>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</si>
  <si>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</si>
  <si>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</si>
  <si>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</si>
  <si>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</si>
  <si>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</si>
  <si>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</si>
  <si>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</si>
  <si>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</si>
  <si>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</si>
  <si>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</si>
  <si>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</si>
  <si>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</si>
  <si>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</si>
  <si>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</si>
  <si>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</si>
  <si>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</si>
  <si>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</si>
  <si>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</si>
  <si>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</si>
  <si>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</si>
  <si>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</si>
  <si>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</si>
  <si>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</si>
  <si>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</si>
  <si>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</si>
  <si>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</si>
  <si>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</si>
  <si>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</si>
  <si>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</si>
  <si>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</si>
  <si>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</si>
  <si>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</si>
  <si>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</si>
  <si>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</si>
  <si>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</si>
  <si>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</si>
  <si>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</si>
  <si>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</si>
  <si>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</si>
  <si>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</si>
  <si>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</si>
  <si>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</si>
  <si>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</si>
  <si>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</si>
  <si>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</si>
  <si>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</si>
  <si>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</si>
  <si>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</si>
  <si>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</si>
  <si>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</si>
  <si>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</si>
  <si>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</si>
  <si>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</si>
  <si>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</si>
  <si>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</si>
  <si>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</si>
  <si>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</si>
  <si>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</si>
  <si>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</si>
  <si>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</si>
  <si>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</si>
  <si>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</si>
  <si>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</si>
  <si>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</si>
  <si>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</si>
  <si>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</si>
  <si>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</si>
  <si>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</si>
  <si>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</si>
  <si>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</si>
  <si>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</si>
  <si>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</si>
  <si>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</si>
  <si>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</si>
  <si>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</si>
  <si>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</si>
  <si>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</si>
  <si>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</si>
  <si>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</si>
  <si>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</si>
  <si>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</si>
  <si>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</si>
  <si>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</si>
  <si>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</si>
  <si>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</si>
  <si>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</si>
  <si>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</si>
  <si>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</si>
  <si>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</si>
  <si>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</si>
  <si>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</si>
  <si>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</si>
  <si>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</si>
  <si>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</si>
  <si>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</si>
  <si>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</si>
  <si>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</si>
  <si>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</si>
  <si>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</si>
  <si>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</si>
  <si>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</si>
  <si>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</si>
  <si>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</si>
  <si>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</si>
  <si>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</si>
  <si>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</si>
  <si>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</si>
  <si>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</si>
  <si>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</si>
  <si>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</si>
  <si>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</si>
  <si>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</si>
  <si>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</si>
  <si>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</si>
  <si>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</si>
  <si>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</si>
  <si>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</si>
  <si>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</si>
  <si>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</si>
  <si>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</si>
  <si>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</si>
  <si>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</si>
  <si>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</si>
  <si>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</si>
  <si>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</si>
  <si>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</si>
  <si>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</si>
  <si>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</si>
  <si>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</si>
  <si>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</si>
  <si>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</si>
  <si>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</si>
  <si>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</si>
  <si>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</si>
  <si>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</si>
  <si>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</si>
  <si>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</si>
  <si>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</si>
  <si>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</si>
  <si>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</si>
  <si>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</si>
  <si>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</si>
  <si>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</si>
  <si>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</si>
  <si>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</si>
  <si>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</si>
  <si>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</si>
  <si>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</si>
  <si>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</si>
  <si>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</si>
  <si>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</si>
  <si>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</si>
  <si>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</si>
  <si>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</si>
  <si>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</si>
  <si>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</si>
  <si>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</si>
  <si>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</si>
  <si>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</si>
  <si>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</si>
  <si>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</si>
  <si>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</si>
  <si>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</si>
  <si>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</si>
  <si>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</si>
  <si>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</si>
  <si>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</si>
  <si>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</si>
  <si>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</si>
  <si>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</si>
  <si>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</si>
  <si>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</si>
  <si>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</si>
  <si>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</si>
  <si>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</si>
  <si>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</si>
  <si>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</si>
  <si>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</si>
  <si>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</si>
  <si>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</si>
  <si>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</si>
  <si>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</si>
  <si>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</si>
  <si>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</si>
  <si>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</si>
  <si>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</si>
  <si>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</si>
  <si>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</si>
  <si>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</si>
  <si>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</si>
  <si>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</si>
  <si>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</si>
  <si>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</si>
  <si>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</si>
  <si>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</si>
  <si>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</si>
  <si>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</si>
  <si>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</si>
  <si>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</si>
  <si>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</si>
  <si>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</si>
  <si>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</si>
  <si>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</si>
  <si>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</si>
  <si>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</si>
  <si>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</si>
  <si>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</si>
  <si>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</si>
  <si>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</si>
  <si>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</si>
  <si>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</si>
  <si>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</si>
  <si>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</si>
  <si>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</si>
  <si>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</si>
  <si>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</si>
  <si>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</si>
  <si>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</si>
  <si>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</si>
  <si>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</si>
  <si>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</si>
  <si>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</si>
  <si>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</si>
  <si>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</si>
  <si>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</si>
  <si>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</si>
  <si>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</si>
  <si>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</si>
  <si>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</si>
  <si>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</si>
  <si>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</si>
  <si>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</si>
  <si>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</si>
  <si>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</si>
  <si>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</si>
  <si>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</si>
  <si>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</si>
  <si>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</si>
  <si>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</si>
  <si>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</si>
  <si>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</si>
  <si>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</si>
  <si>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</si>
  <si>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</si>
  <si>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</si>
  <si>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</si>
  <si>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</si>
  <si>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</si>
  <si>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</si>
  <si>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</si>
  <si>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</si>
  <si>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</si>
  <si>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</si>
  <si>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</si>
  <si>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</si>
  <si>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</si>
  <si>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</si>
  <si>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</si>
  <si>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</si>
  <si>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</si>
  <si>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</si>
  <si>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</si>
  <si>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</si>
  <si>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</si>
  <si>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</si>
  <si>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</si>
  <si>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</si>
  <si>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</si>
  <si>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</si>
  <si>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</si>
  <si>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</si>
  <si>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</si>
  <si>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</si>
  <si>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</si>
  <si>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</si>
  <si>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</si>
  <si>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</si>
  <si>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</si>
  <si>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</si>
  <si>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</si>
  <si>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</si>
  <si>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</si>
  <si>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</si>
  <si>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</si>
  <si>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</si>
  <si>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</si>
  <si>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</si>
  <si>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</si>
  <si>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</si>
  <si>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</si>
  <si>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</si>
  <si>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</si>
  <si>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</si>
  <si>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</si>
  <si>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</si>
  <si>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</si>
  <si>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</si>
  <si>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</si>
  <si>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</si>
  <si>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</si>
  <si>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</si>
  <si>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</si>
  <si>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</si>
  <si>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</si>
  <si>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</si>
  <si>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</si>
  <si>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</si>
  <si>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</si>
  <si>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</si>
  <si>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</si>
  <si>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</si>
  <si>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</si>
  <si>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</si>
  <si>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</si>
  <si>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</si>
  <si>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</si>
  <si>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</si>
  <si>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</si>
  <si>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</si>
  <si>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</si>
  <si>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</si>
  <si>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</si>
  <si>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</si>
  <si>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</si>
  <si>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</si>
  <si>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</si>
  <si>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</si>
  <si>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</si>
  <si>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</si>
  <si>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</si>
  <si>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</si>
  <si>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</si>
  <si>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</si>
  <si>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</si>
  <si>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</si>
  <si>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</si>
  <si>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</si>
  <si>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</si>
  <si>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</si>
  <si>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</si>
  <si>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</si>
  <si>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</si>
  <si>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</si>
  <si>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</si>
  <si>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</si>
  <si>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</si>
  <si>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</si>
  <si>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</si>
  <si>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</si>
  <si>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</si>
  <si>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</si>
  <si>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</si>
  <si>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</si>
  <si>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</si>
  <si>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</si>
  <si>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</si>
  <si>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</si>
  <si>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</si>
  <si>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</si>
  <si>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</si>
  <si>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</si>
  <si>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</si>
  <si>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</si>
  <si>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</si>
  <si>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</si>
  <si>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</si>
  <si>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</si>
  <si>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</si>
  <si>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</si>
  <si>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</si>
  <si>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</si>
  <si>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</si>
  <si>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</si>
  <si>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</si>
  <si>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</si>
  <si>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</si>
  <si>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</si>
  <si>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</si>
  <si>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</si>
  <si>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</si>
  <si>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</si>
  <si>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</si>
  <si>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</si>
  <si>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</si>
  <si>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</si>
  <si>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</si>
  <si>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</si>
  <si>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</si>
  <si>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</si>
  <si>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</si>
  <si>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</si>
  <si>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</si>
  <si>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</si>
  <si>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</si>
  <si>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</si>
  <si>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</si>
  <si>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</si>
  <si>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</si>
  <si>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</si>
  <si>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</si>
  <si>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</si>
  <si>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</si>
  <si>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</si>
  <si>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</si>
  <si>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</si>
  <si>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</si>
  <si>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</si>
  <si>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</si>
  <si>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</si>
  <si>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</si>
  <si>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</si>
  <si>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</si>
  <si>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</si>
  <si>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</si>
  <si>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</si>
  <si>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</si>
  <si>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</si>
  <si>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</si>
  <si>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</si>
  <si>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</si>
  <si>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</si>
  <si>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</si>
  <si>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</si>
  <si>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</si>
  <si>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</si>
  <si>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</si>
  <si>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</si>
  <si>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</si>
  <si>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</si>
  <si>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</si>
  <si>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</si>
  <si>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</si>
  <si>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</si>
  <si>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</si>
  <si>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</si>
  <si>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</si>
  <si>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</si>
  <si>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</si>
  <si>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</si>
  <si>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</si>
  <si>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</si>
  <si>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</si>
  <si>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</si>
  <si>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</si>
  <si>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</si>
  <si>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</si>
  <si>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</si>
  <si>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</si>
  <si>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</si>
  <si>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</si>
  <si>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</si>
  <si>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</si>
  <si>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</si>
  <si>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</si>
  <si>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</si>
  <si>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</si>
  <si>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</si>
  <si>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</si>
  <si>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</si>
  <si>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</si>
  <si>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</si>
  <si>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</si>
  <si>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</si>
  <si>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</si>
  <si>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</si>
  <si>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</si>
  <si>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</si>
  <si>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</si>
  <si>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</si>
  <si>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</si>
  <si>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</si>
  <si>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</si>
  <si>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</si>
  <si>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</si>
  <si>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</si>
  <si>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</si>
  <si>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</si>
  <si>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</si>
  <si>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</si>
  <si>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</si>
  <si>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</si>
  <si>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</si>
  <si>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</si>
  <si>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</si>
  <si>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</si>
  <si>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</si>
  <si>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</si>
  <si>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</si>
  <si>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</si>
  <si>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</si>
  <si>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</si>
  <si>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</si>
  <si>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</si>
  <si>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</si>
  <si>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</si>
  <si>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</si>
  <si>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</si>
  <si>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</si>
  <si>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</si>
  <si>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</si>
  <si>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</si>
  <si>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</si>
  <si>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</si>
  <si>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</si>
  <si>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</si>
  <si>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</si>
  <si>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</si>
  <si>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</si>
  <si>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</si>
  <si>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</si>
  <si>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</si>
  <si>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</si>
  <si>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</si>
  <si>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</si>
  <si>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</si>
  <si>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</si>
  <si>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</si>
  <si>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</si>
  <si>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</si>
  <si>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</si>
  <si>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</si>
  <si>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</si>
  <si>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</si>
  <si>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</si>
  <si>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</si>
  <si>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</si>
  <si>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</si>
  <si>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</si>
  <si>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</si>
  <si>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</si>
  <si>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</si>
  <si>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</si>
  <si>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</si>
  <si>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</si>
  <si>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</si>
  <si>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</si>
  <si>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</si>
  <si>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</si>
  <si>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</si>
  <si>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</si>
  <si>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</si>
  <si>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</si>
  <si>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</si>
  <si>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</si>
  <si>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</si>
  <si>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</si>
  <si>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</si>
  <si>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</si>
  <si>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</si>
  <si>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</si>
  <si>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</si>
  <si>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</si>
  <si>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</si>
  <si>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</si>
  <si>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</si>
  <si>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</si>
  <si>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</si>
  <si>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</si>
  <si>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</si>
  <si>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</si>
  <si>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</si>
  <si>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</si>
  <si>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</si>
  <si>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</si>
  <si>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</si>
  <si>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</si>
  <si>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</si>
  <si>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</si>
  <si>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</si>
  <si>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</si>
  <si>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</si>
  <si>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</si>
  <si>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</si>
  <si>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</si>
  <si>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</si>
  <si>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</si>
  <si>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</si>
  <si>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</si>
  <si>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</si>
  <si>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</si>
  <si>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</si>
  <si>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</si>
  <si>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</si>
  <si>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</si>
  <si>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</si>
  <si>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</si>
  <si>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</si>
  <si>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</si>
  <si>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</si>
  <si>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</si>
  <si>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</si>
  <si>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</si>
  <si>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</si>
  <si>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</si>
  <si>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</si>
  <si>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</si>
  <si>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</si>
  <si>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</si>
  <si>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</si>
  <si>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</si>
  <si>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</si>
  <si>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</si>
  <si>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</si>
  <si>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</si>
  <si>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</si>
  <si>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</si>
  <si>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</si>
  <si>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</si>
  <si>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</si>
  <si>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</si>
  <si>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</si>
  <si>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</si>
  <si>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</si>
  <si>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</si>
  <si>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</si>
  <si>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</si>
  <si>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</si>
  <si>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</si>
  <si>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</si>
  <si>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</si>
  <si>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</si>
  <si>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</si>
  <si>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</si>
  <si>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</si>
  <si>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</si>
  <si>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</si>
  <si>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</si>
  <si>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</si>
  <si>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</si>
  <si>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</si>
  <si>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</si>
  <si>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</si>
  <si>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</si>
  <si>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</si>
  <si>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</si>
  <si>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</si>
  <si>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</si>
  <si>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</si>
  <si>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</si>
  <si>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</si>
  <si>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</si>
  <si>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</si>
  <si>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</si>
  <si>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</si>
  <si>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</si>
  <si>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</si>
  <si>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</si>
  <si>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</si>
  <si>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</si>
  <si>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</si>
  <si>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</si>
  <si>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</si>
  <si>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</si>
  <si>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</si>
  <si>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</si>
  <si>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</si>
  <si>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</si>
  <si>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</si>
  <si>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</si>
  <si>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</si>
  <si>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</si>
  <si>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</si>
  <si>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</si>
  <si>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</si>
  <si>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</si>
  <si>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</si>
  <si>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</si>
  <si>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</si>
  <si>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</si>
  <si>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</si>
  <si>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</si>
  <si>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</si>
  <si>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</si>
  <si>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</si>
  <si>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</si>
  <si>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</si>
  <si>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</si>
  <si>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</si>
  <si>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</si>
  <si>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</si>
  <si>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</si>
  <si>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</si>
  <si>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</si>
  <si>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</si>
  <si>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</si>
  <si>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</si>
  <si>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</si>
  <si>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</si>
  <si>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</si>
  <si>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</si>
  <si>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</si>
  <si>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</si>
  <si>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</si>
  <si>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</si>
  <si>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</si>
  <si>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</si>
  <si>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</si>
  <si>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</si>
  <si>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</si>
  <si>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</si>
  <si>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</si>
  <si>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</si>
  <si>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</si>
  <si>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</si>
  <si>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</si>
  <si>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</si>
  <si>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</si>
  <si>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</si>
  <si>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</si>
  <si>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</si>
  <si>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</si>
  <si>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</si>
  <si>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</si>
  <si>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</si>
  <si>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</si>
  <si>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</si>
  <si>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</si>
  <si>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</si>
  <si>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</si>
  <si>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</si>
  <si>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</si>
  <si>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</si>
  <si>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</si>
  <si>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</si>
  <si>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</si>
  <si>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</si>
  <si>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</si>
  <si>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</si>
  <si>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</si>
  <si>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</si>
  <si>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</si>
  <si>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</si>
  <si>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</si>
  <si>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</si>
  <si>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</si>
  <si>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</si>
  <si>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</si>
  <si>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</si>
  <si>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</si>
  <si>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</si>
  <si>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</si>
  <si>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</si>
  <si>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</si>
  <si>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</si>
  <si>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</si>
  <si>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</si>
  <si>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</si>
  <si>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</si>
  <si>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</si>
  <si>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</si>
  <si>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</si>
  <si>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</si>
  <si>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</si>
  <si>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</si>
  <si>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</si>
  <si>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</si>
  <si>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</si>
  <si>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</si>
  <si>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</si>
  <si>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</si>
  <si>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</si>
  <si>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</si>
  <si>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</si>
  <si>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</si>
  <si>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</si>
  <si>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</si>
  <si>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</si>
  <si>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</si>
  <si>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</si>
  <si>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</si>
  <si>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</si>
  <si>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</si>
  <si>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</si>
  <si>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</si>
  <si>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</si>
  <si>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</si>
  <si>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</si>
  <si>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</si>
  <si>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</si>
  <si>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</si>
  <si>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</si>
  <si>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</si>
  <si>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</si>
  <si>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</si>
  <si>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</si>
  <si>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</si>
  <si>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</si>
  <si>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</si>
  <si>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</si>
  <si>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</si>
  <si>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</si>
  <si>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</si>
  <si>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</si>
  <si>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</si>
  <si>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</si>
  <si>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</si>
  <si>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</si>
  <si>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</si>
  <si>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</si>
  <si>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</si>
  <si>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</si>
  <si>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</si>
  <si>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</si>
  <si>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</si>
  <si>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</si>
  <si>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</si>
  <si>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</si>
  <si>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</si>
  <si>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</si>
  <si>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</si>
  <si>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</si>
  <si>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</si>
  <si>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</si>
  <si>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</si>
  <si>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</si>
  <si>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</si>
  <si>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</si>
  <si>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</si>
  <si>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</si>
  <si>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</si>
  <si>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</si>
  <si>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</si>
  <si>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</si>
  <si>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</si>
  <si>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</si>
  <si>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</si>
  <si>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</si>
  <si>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</si>
  <si>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</si>
  <si>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</si>
  <si>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</si>
  <si>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</si>
  <si>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</si>
  <si>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</si>
  <si>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</si>
  <si>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</si>
  <si>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</si>
  <si>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</si>
  <si>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</si>
  <si>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</si>
  <si>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</si>
  <si>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</si>
  <si>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</si>
  <si>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</si>
  <si>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</si>
  <si>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</si>
  <si>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</si>
  <si>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</si>
  <si>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</si>
  <si>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</si>
  <si>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</si>
  <si>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</si>
  <si>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</si>
  <si>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</si>
  <si>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</si>
  <si>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</si>
  <si>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</si>
  <si>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</si>
  <si>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</si>
  <si>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</si>
  <si>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</si>
  <si>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</si>
  <si>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</si>
  <si>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</si>
  <si>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</si>
  <si>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</si>
  <si>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</si>
  <si>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</si>
  <si>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</si>
  <si>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</si>
  <si>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</si>
  <si>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</si>
  <si>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</si>
  <si>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</si>
  <si>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</si>
  <si>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</si>
  <si>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</si>
  <si>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</si>
  <si>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</si>
  <si>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</si>
  <si>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</si>
  <si>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</si>
  <si>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</si>
  <si>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</si>
  <si>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</si>
  <si>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</si>
  <si>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</si>
  <si>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</si>
  <si>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</si>
  <si>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</si>
  <si>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</si>
  <si>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</si>
  <si>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</si>
  <si>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</si>
  <si>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</si>
  <si>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</si>
  <si>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</si>
  <si>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</si>
  <si>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</si>
  <si>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</si>
  <si>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</si>
  <si>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</si>
  <si>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</si>
  <si>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</si>
  <si>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</si>
  <si>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</si>
  <si>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</si>
  <si>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</si>
  <si>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</si>
  <si>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</si>
  <si>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</si>
  <si>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</si>
  <si>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</si>
  <si>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</si>
  <si>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</si>
  <si>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</si>
  <si>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</si>
  <si>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</si>
  <si>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</si>
  <si>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</si>
  <si>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</si>
  <si>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</si>
  <si>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</si>
  <si>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</si>
  <si>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</si>
  <si>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</si>
  <si>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</si>
  <si>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</si>
  <si>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</si>
  <si>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</si>
  <si>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</si>
  <si>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</si>
  <si>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</si>
  <si>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</si>
  <si>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</si>
  <si>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</si>
  <si>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</si>
  <si>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</si>
  <si>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</si>
  <si>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</si>
  <si>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</si>
  <si>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</si>
  <si>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</si>
  <si>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</si>
  <si>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</si>
  <si>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</si>
  <si>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</si>
  <si>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</si>
  <si>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</si>
  <si>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</si>
  <si>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</si>
  <si>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</si>
  <si>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</si>
  <si>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</si>
  <si>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</si>
  <si>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</si>
  <si>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</si>
  <si>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</si>
  <si>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</si>
  <si>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</si>
  <si>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</si>
  <si>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</si>
  <si>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</si>
  <si>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</si>
  <si>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</si>
  <si>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</si>
  <si>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</si>
  <si>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</si>
  <si>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</si>
  <si>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</si>
  <si>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</si>
  <si>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</si>
  <si>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</si>
  <si>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</si>
  <si>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</si>
  <si>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</si>
  <si>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</si>
  <si>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</si>
  <si>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</si>
  <si>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</si>
  <si>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</si>
  <si>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</si>
  <si>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</si>
  <si>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</si>
  <si>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</si>
  <si>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</si>
  <si>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</si>
  <si>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</si>
  <si>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</si>
  <si>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</si>
  <si>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</si>
  <si>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</si>
  <si>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</si>
  <si>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</si>
  <si>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</si>
  <si>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</si>
  <si>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</si>
  <si>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</si>
  <si>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</si>
  <si>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</si>
  <si>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</si>
  <si>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</si>
  <si>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</si>
  <si>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</si>
  <si>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</si>
  <si>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</si>
  <si>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</si>
  <si>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</si>
  <si>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</si>
  <si>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</si>
  <si>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</si>
  <si>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</si>
  <si>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</si>
  <si>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</si>
  <si>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</si>
  <si>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</si>
  <si>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</si>
  <si>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</si>
  <si>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</si>
  <si>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</si>
  <si>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</si>
  <si>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</si>
  <si>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</si>
  <si>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</si>
  <si>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</si>
  <si>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</si>
  <si>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</si>
  <si>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</si>
  <si>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</si>
  <si>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</si>
  <si>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</si>
  <si>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</si>
  <si>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</si>
  <si>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</si>
  <si>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</si>
  <si>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</si>
  <si>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</si>
  <si>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</si>
  <si>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</si>
  <si>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</si>
  <si>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</si>
  <si>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</si>
  <si>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</si>
  <si>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</si>
  <si>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</si>
  <si>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</si>
  <si>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</si>
  <si>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</si>
  <si>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</si>
  <si>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</si>
  <si>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</si>
  <si>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</si>
  <si>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</si>
  <si>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</si>
  <si>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</si>
  <si>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</si>
  <si>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</si>
  <si>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</si>
  <si>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</si>
  <si>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</si>
  <si>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</si>
  <si>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</si>
  <si>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</si>
  <si>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</si>
  <si>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</si>
  <si>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</si>
  <si>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</si>
  <si>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</si>
  <si>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</si>
  <si>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</si>
  <si>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</si>
  <si>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</si>
  <si>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</si>
  <si>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</si>
  <si>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</si>
  <si>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</si>
  <si>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</si>
  <si>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</si>
  <si>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</si>
  <si>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</si>
  <si>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</si>
  <si>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</si>
  <si>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</si>
  <si>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</si>
  <si>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</si>
  <si>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</si>
  <si>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</si>
  <si>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</si>
  <si>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</si>
  <si>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</si>
  <si>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</si>
  <si>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</si>
  <si>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</si>
  <si>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</si>
  <si>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</si>
  <si>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</si>
  <si>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</si>
  <si>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</si>
  <si>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</si>
  <si>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</si>
  <si>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</si>
  <si>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</si>
  <si>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</si>
  <si>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</si>
  <si>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</si>
  <si>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</si>
  <si>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</si>
  <si>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</si>
  <si>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</si>
  <si>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</si>
  <si>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</si>
  <si>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</si>
  <si>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</si>
  <si>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</si>
  <si>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</si>
  <si>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</si>
  <si>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</si>
  <si>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</si>
  <si>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</si>
  <si>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</si>
  <si>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</si>
  <si>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</si>
  <si>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</si>
  <si>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</si>
  <si>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</si>
  <si>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</si>
  <si>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</si>
  <si>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</si>
  <si>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</si>
  <si>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</si>
  <si>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</si>
  <si>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</si>
  <si>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</si>
  <si>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</si>
  <si>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</si>
  <si>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</si>
  <si>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</si>
  <si>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</si>
  <si>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</si>
  <si>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</si>
  <si>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</si>
  <si>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</si>
  <si>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</si>
  <si>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</si>
  <si>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</si>
  <si>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</si>
  <si>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</si>
  <si>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</si>
  <si>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</si>
  <si>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</si>
  <si>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</si>
  <si>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</si>
  <si>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</si>
  <si>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</si>
  <si>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</si>
  <si>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</si>
  <si>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</si>
  <si>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</si>
  <si>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</si>
  <si>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</si>
  <si>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</si>
  <si>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</si>
  <si>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</si>
  <si>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</si>
  <si>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</si>
  <si>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</si>
  <si>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</si>
  <si>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</si>
  <si>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</si>
  <si>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</si>
  <si>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</si>
  <si>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</si>
  <si>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</si>
  <si>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</si>
  <si>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</si>
  <si>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</si>
  <si>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</si>
  <si>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</si>
  <si>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</si>
  <si>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</si>
  <si>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</si>
  <si>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</si>
  <si>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</si>
  <si>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</si>
  <si>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</si>
  <si>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</si>
  <si>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</si>
  <si>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</si>
  <si>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</si>
  <si>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</si>
  <si>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</si>
  <si>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</si>
  <si>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</si>
  <si>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</si>
  <si>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</si>
  <si>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</si>
  <si>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</si>
  <si>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</si>
  <si>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</si>
  <si>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</si>
  <si>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</si>
  <si>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</si>
  <si>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</si>
  <si>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</si>
  <si>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</si>
  <si>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</si>
  <si>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</si>
  <si>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</si>
  <si>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</si>
  <si>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</si>
  <si>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</si>
  <si>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</si>
  <si>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</si>
  <si>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</si>
  <si>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</si>
  <si>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</si>
  <si>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</si>
  <si>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</si>
  <si>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</si>
  <si>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</si>
  <si>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</si>
  <si>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</si>
  <si>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</si>
  <si>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</si>
  <si>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</si>
  <si>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</si>
  <si>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</si>
  <si>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</si>
  <si>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</si>
  <si>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</si>
  <si>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</si>
  <si>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</si>
  <si>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</si>
  <si>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</si>
  <si>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</si>
  <si>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</si>
  <si>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</si>
  <si>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</si>
  <si>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</si>
  <si>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</si>
  <si>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</si>
  <si>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</si>
  <si>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</si>
  <si>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</si>
  <si>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</si>
  <si>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</si>
  <si>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</si>
  <si>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</si>
  <si>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</si>
  <si>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</si>
  <si>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</si>
  <si>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</si>
  <si>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</si>
  <si>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</si>
  <si>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</si>
  <si>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</si>
  <si>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</si>
  <si>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</si>
  <si>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</si>
  <si>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</si>
  <si>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</si>
  <si>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</si>
  <si>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</si>
  <si>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</si>
  <si>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</si>
  <si>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</si>
  <si>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</si>
  <si>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</si>
  <si>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</si>
  <si>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</si>
  <si>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</si>
  <si>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</si>
  <si>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</si>
  <si>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</si>
  <si>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</si>
  <si>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</si>
  <si>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</si>
  <si>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</si>
  <si>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</si>
  <si>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</si>
  <si>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</si>
  <si>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</si>
  <si>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</si>
  <si>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</si>
  <si>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</si>
  <si>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</si>
  <si>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</si>
  <si>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</si>
  <si>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</si>
  <si>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</si>
  <si>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</si>
  <si>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</si>
  <si>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</si>
  <si>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</si>
  <si>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</si>
  <si>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</si>
  <si>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</si>
  <si>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</si>
  <si>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</si>
  <si>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</si>
  <si>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</si>
  <si>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</si>
  <si>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</si>
  <si>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</si>
  <si>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</si>
  <si>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</si>
  <si>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</si>
  <si>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</si>
  <si>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</si>
  <si>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</si>
  <si>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</si>
  <si>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</si>
  <si>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</si>
  <si>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</si>
  <si>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</si>
  <si>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</si>
  <si>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</si>
  <si>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</si>
  <si>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</si>
  <si>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</si>
  <si>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</si>
  <si>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</si>
  <si>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</si>
  <si>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</si>
  <si>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</si>
  <si>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</si>
  <si>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</si>
  <si>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</si>
  <si>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</si>
  <si>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</si>
  <si>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</si>
  <si>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</si>
  <si>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</si>
  <si>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</si>
  <si>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</si>
  <si>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</si>
  <si>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</si>
  <si>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</si>
  <si>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</si>
  <si>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</si>
  <si>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</si>
  <si>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</si>
  <si>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</si>
  <si>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</si>
  <si>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</si>
  <si>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</si>
  <si>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</si>
  <si>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</si>
  <si>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</si>
  <si>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</si>
  <si>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</si>
  <si>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</si>
  <si>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</si>
  <si>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</si>
  <si>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</si>
  <si>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</si>
  <si>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</si>
  <si>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</si>
  <si>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</si>
  <si>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</si>
  <si>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</si>
  <si>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</si>
  <si>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</si>
  <si>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</si>
  <si>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</si>
  <si>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</si>
  <si>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</si>
  <si>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</si>
  <si>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</si>
  <si>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</si>
  <si>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</si>
  <si>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</si>
  <si>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</si>
  <si>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</si>
  <si>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</si>
  <si>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</si>
  <si>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</si>
  <si>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</si>
  <si>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</si>
  <si>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</si>
  <si>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</si>
  <si>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</si>
  <si>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</si>
  <si>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</si>
  <si>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</si>
  <si>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</si>
  <si>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</si>
  <si>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</si>
  <si>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</si>
  <si>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</si>
  <si>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</si>
  <si>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</si>
  <si>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</si>
  <si>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</si>
  <si>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</si>
  <si>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</si>
  <si>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</si>
  <si>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</si>
  <si>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</si>
  <si>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</si>
  <si>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</si>
  <si>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</si>
  <si>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</si>
  <si>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</si>
  <si>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</si>
  <si>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</si>
  <si>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</si>
  <si>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</si>
  <si>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</si>
  <si>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</si>
  <si>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</si>
  <si>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</si>
  <si>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</si>
  <si>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</si>
  <si>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</si>
  <si>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</si>
  <si>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</si>
  <si>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</si>
  <si>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</si>
  <si>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</si>
  <si>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</si>
  <si>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</si>
  <si>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</si>
  <si>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</si>
  <si>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</si>
  <si>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</si>
  <si>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</si>
  <si>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</si>
  <si>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</si>
  <si>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</si>
  <si>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</si>
  <si>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</si>
  <si>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</si>
  <si>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</si>
  <si>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</si>
  <si>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</si>
  <si>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</si>
  <si>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</si>
  <si>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</si>
  <si>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</si>
  <si>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</si>
  <si>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</si>
  <si>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</si>
  <si>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</si>
  <si>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</si>
  <si>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</si>
  <si>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</si>
  <si>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</si>
  <si>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</si>
  <si>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</si>
  <si>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</si>
  <si>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</si>
  <si>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</si>
  <si>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</si>
  <si>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</si>
  <si>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</si>
  <si>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</si>
  <si>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</si>
  <si>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</si>
  <si>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</si>
  <si>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</si>
  <si>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</si>
  <si>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</si>
  <si>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</si>
  <si>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</si>
  <si>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</si>
  <si>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</si>
  <si>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</si>
  <si>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</si>
  <si>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</si>
  <si>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</si>
  <si>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</si>
  <si>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</si>
  <si>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</si>
  <si>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</si>
  <si>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</si>
  <si>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</si>
  <si>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</si>
  <si>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</si>
  <si>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</si>
  <si>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</si>
  <si>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</si>
  <si>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</si>
  <si>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</si>
  <si>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</si>
  <si>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</si>
  <si>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</si>
  <si>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</si>
  <si>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</si>
  <si>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</si>
  <si>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</si>
  <si>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</si>
  <si>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</si>
  <si>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</si>
  <si>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</si>
  <si>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</si>
  <si>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</si>
  <si>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</si>
  <si>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</si>
  <si>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</si>
  <si>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</si>
  <si>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</si>
  <si>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</si>
  <si>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</si>
  <si>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</si>
  <si>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</si>
  <si>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</si>
  <si>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</si>
  <si>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</si>
  <si>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</si>
  <si>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</si>
  <si>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</si>
  <si>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</si>
  <si>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</si>
  <si>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</si>
  <si>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</si>
  <si>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</si>
  <si>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</si>
  <si>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</si>
  <si>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</si>
  <si>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</si>
  <si>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</si>
  <si>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</si>
  <si>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</si>
  <si>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</si>
  <si>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</si>
  <si>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</si>
  <si>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</si>
  <si>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</si>
  <si>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</si>
  <si>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</si>
  <si>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</si>
  <si>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</si>
  <si>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</si>
  <si>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</si>
  <si>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</si>
  <si>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</si>
  <si>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</si>
  <si>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</si>
  <si>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</si>
  <si>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</si>
  <si>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</si>
  <si>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</si>
  <si>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</si>
  <si>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</si>
  <si>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</si>
  <si>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</si>
  <si>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</si>
  <si>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</si>
  <si>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</si>
  <si>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</si>
  <si>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</si>
  <si>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</si>
  <si>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</si>
  <si>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</si>
  <si>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</si>
  <si>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</si>
  <si>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</si>
  <si>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</si>
  <si>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</si>
  <si>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</si>
  <si>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</si>
  <si>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</si>
  <si>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</si>
  <si>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</si>
  <si>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</si>
  <si>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</si>
  <si>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</si>
  <si>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</si>
  <si>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</si>
  <si>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</si>
  <si>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</si>
  <si>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</si>
  <si>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</si>
  <si>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</si>
  <si>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</si>
  <si>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</si>
  <si>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</si>
  <si>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</si>
  <si>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</si>
  <si>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</si>
  <si>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</si>
  <si>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</si>
  <si>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</si>
  <si>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</si>
  <si>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</si>
  <si>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</si>
  <si>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</si>
  <si>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</si>
  <si>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</si>
  <si>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</si>
  <si>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</si>
  <si>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</si>
  <si>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</si>
  <si>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</si>
  <si>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</si>
  <si>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</si>
  <si>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</si>
  <si>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</si>
  <si>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</si>
  <si>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</si>
  <si>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</si>
  <si>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</si>
  <si>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</si>
  <si>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</si>
  <si>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</si>
  <si>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</si>
  <si>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</si>
  <si>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</si>
  <si>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</si>
  <si>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</si>
  <si>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</si>
  <si>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</si>
  <si>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</si>
  <si>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</si>
  <si>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</si>
  <si>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</si>
  <si>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</si>
  <si>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</si>
  <si>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</si>
  <si>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</si>
  <si>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</si>
  <si>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</si>
  <si>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</si>
  <si>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</si>
  <si>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</si>
  <si>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</si>
  <si>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</si>
  <si>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</si>
  <si>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</si>
  <si>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</si>
  <si>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</si>
  <si>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</si>
  <si>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</si>
  <si>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</si>
  <si>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</si>
  <si>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</si>
  <si>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</si>
  <si>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</si>
  <si>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</si>
  <si>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</si>
  <si>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</si>
  <si>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</si>
  <si>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</si>
  <si>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</si>
  <si>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</si>
  <si>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</si>
  <si>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</si>
  <si>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</si>
  <si>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</si>
  <si>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</si>
  <si>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</si>
  <si>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</si>
  <si>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</si>
  <si>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</si>
  <si>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</si>
  <si>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</si>
  <si>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</si>
  <si>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</si>
  <si>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</si>
  <si>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</si>
  <si>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</si>
  <si>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</si>
  <si>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</si>
  <si>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</si>
  <si>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</si>
  <si>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</si>
  <si>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</si>
  <si>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</si>
  <si>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</si>
  <si>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</si>
  <si>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</si>
  <si>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</si>
  <si>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</si>
  <si>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</si>
  <si>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</si>
  <si>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</si>
  <si>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</si>
  <si>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</si>
  <si>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</si>
  <si>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</si>
  <si>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</si>
  <si>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</si>
  <si>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</si>
  <si>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</si>
  <si>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</si>
  <si>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</si>
  <si>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</si>
  <si>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</si>
  <si>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</si>
  <si>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</si>
  <si>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</si>
  <si>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</si>
  <si>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</si>
  <si>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</si>
  <si>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</si>
  <si>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</si>
  <si>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</si>
  <si>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</si>
  <si>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</si>
  <si>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</si>
  <si>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</si>
  <si>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</si>
  <si>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</si>
  <si>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</si>
  <si>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</si>
  <si>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</si>
  <si>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</si>
  <si>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</si>
  <si>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</si>
  <si>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</si>
  <si>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</si>
  <si>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</si>
  <si>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</si>
  <si>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</si>
  <si>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</si>
  <si>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</si>
  <si>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</si>
  <si>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</si>
  <si>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</si>
  <si>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</si>
  <si>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</si>
  <si>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</si>
  <si>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</si>
  <si>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</si>
  <si>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</si>
  <si>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</si>
  <si>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</si>
  <si>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</si>
  <si>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</si>
  <si>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</si>
  <si>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</si>
  <si>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</si>
  <si>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</si>
  <si>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</si>
  <si>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</si>
  <si>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</si>
  <si>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</si>
  <si>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</si>
  <si>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</si>
  <si>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</si>
  <si>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</si>
  <si>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</si>
  <si>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</si>
  <si>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</si>
  <si>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</si>
  <si>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</si>
  <si>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</si>
  <si>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</si>
  <si>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</si>
  <si>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</si>
  <si>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</si>
  <si>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</si>
  <si>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</si>
  <si>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</si>
  <si>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</si>
  <si>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</si>
  <si>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</si>
  <si>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</si>
  <si>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</si>
  <si>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</si>
  <si>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</si>
  <si>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</si>
  <si>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</si>
  <si>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</si>
  <si>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</si>
  <si>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</si>
  <si>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</si>
  <si>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</si>
  <si>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</si>
  <si>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</si>
  <si>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</si>
  <si>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</si>
  <si>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</si>
  <si>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</si>
  <si>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</si>
  <si>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</si>
  <si>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</si>
  <si>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</si>
  <si>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</si>
  <si>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</si>
  <si>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</si>
  <si>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</si>
  <si>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</si>
  <si>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</si>
  <si>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</si>
  <si>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</si>
  <si>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</si>
  <si>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</si>
  <si>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</si>
  <si>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</si>
  <si>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</si>
  <si>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</si>
  <si>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</si>
  <si>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</si>
  <si>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</si>
  <si>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</si>
  <si>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</si>
  <si>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</si>
  <si>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</si>
  <si>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</si>
  <si>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</si>
  <si>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</si>
  <si>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</si>
  <si>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</si>
  <si>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</si>
  <si>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</si>
  <si>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</si>
  <si>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</si>
  <si>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</si>
  <si>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</si>
  <si>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</si>
  <si>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</si>
  <si>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</si>
  <si>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</si>
  <si>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</si>
  <si>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</si>
  <si>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</si>
  <si>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</si>
  <si>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</si>
  <si>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</si>
  <si>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</si>
  <si>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</si>
  <si>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</si>
  <si>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</si>
  <si>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</si>
  <si>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</si>
  <si>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</si>
  <si>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</si>
  <si>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</si>
  <si>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</si>
  <si>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</si>
  <si>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</si>
  <si>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</si>
  <si>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</si>
  <si>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</si>
  <si>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</si>
  <si>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</si>
  <si>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</si>
  <si>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</si>
  <si>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</si>
  <si>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</si>
  <si>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</si>
  <si>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</si>
  <si>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</si>
  <si>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</si>
  <si>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</si>
  <si>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</si>
  <si>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</si>
  <si>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</si>
  <si>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</si>
  <si>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</si>
  <si>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</si>
  <si>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</si>
  <si>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</si>
  <si>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</si>
  <si>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</si>
  <si>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</si>
  <si>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</si>
  <si>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</si>
  <si>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</si>
  <si>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</si>
  <si>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</si>
  <si>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</si>
  <si>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</si>
  <si>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</si>
  <si>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</si>
  <si>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</si>
  <si>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</si>
  <si>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</si>
  <si>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</si>
  <si>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</si>
  <si>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</si>
  <si>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</si>
  <si>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</si>
  <si>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</si>
  <si>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</si>
  <si>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</si>
  <si>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</si>
  <si>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</si>
  <si>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</si>
  <si>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</si>
  <si>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</si>
  <si>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</si>
  <si>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</si>
  <si>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</si>
  <si>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</si>
  <si>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</si>
  <si>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</si>
  <si>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</si>
  <si>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</si>
  <si>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</si>
  <si>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</si>
  <si>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</si>
  <si>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</si>
  <si>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</si>
  <si>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</si>
  <si>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</si>
  <si>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</si>
  <si>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</si>
  <si>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</si>
  <si>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</si>
  <si>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</si>
  <si>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</si>
  <si>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</si>
  <si>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</si>
  <si>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</si>
  <si>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</si>
  <si>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</si>
  <si>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</si>
  <si>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</si>
  <si>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</si>
  <si>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</si>
  <si>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</si>
  <si>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</si>
  <si>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</si>
  <si>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</si>
  <si>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</si>
  <si>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</si>
  <si>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</si>
  <si>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</si>
  <si>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</si>
  <si>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</si>
  <si>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</si>
  <si>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</si>
  <si>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</si>
  <si>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</si>
  <si>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</si>
  <si>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</si>
  <si>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</si>
  <si>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</si>
  <si>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</si>
  <si>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</si>
  <si>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</si>
  <si>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</si>
  <si>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</si>
  <si>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</si>
  <si>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</si>
  <si>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</si>
  <si>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</si>
  <si>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</si>
  <si>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</si>
  <si>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</si>
  <si>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</si>
  <si>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</si>
  <si>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</si>
  <si>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</si>
  <si>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</si>
  <si>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</si>
  <si>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</si>
  <si>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</si>
  <si>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</si>
  <si>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</si>
  <si>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</si>
  <si>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</si>
  <si>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</si>
  <si>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</si>
  <si>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</si>
  <si>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</si>
  <si>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</si>
  <si>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</si>
  <si>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</si>
  <si>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</si>
  <si>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</si>
  <si>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</si>
  <si>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</si>
  <si>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</si>
  <si>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</si>
  <si>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</si>
  <si>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</si>
  <si>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</si>
  <si>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</si>
  <si>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</si>
  <si>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</si>
  <si>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</si>
  <si>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</si>
  <si>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</si>
  <si>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</si>
  <si>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</si>
  <si>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</si>
  <si>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</si>
  <si>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</si>
  <si>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</si>
  <si>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</si>
  <si>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</si>
  <si>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</si>
  <si>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</si>
  <si>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</si>
  <si>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</si>
  <si>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</si>
  <si>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</si>
  <si>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</si>
  <si>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</si>
  <si>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</si>
  <si>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</si>
  <si>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</si>
  <si>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</si>
  <si>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</si>
  <si>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</si>
  <si>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</si>
  <si>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</si>
  <si>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</si>
  <si>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</si>
  <si>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</si>
  <si>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</si>
  <si>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</si>
  <si>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</si>
  <si>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</si>
  <si>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</si>
  <si>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</si>
  <si>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</si>
  <si>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</si>
  <si>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</si>
  <si>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</si>
  <si>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</si>
  <si>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</si>
  <si>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</si>
  <si>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</si>
  <si>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</si>
  <si>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</si>
  <si>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</si>
  <si>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</si>
  <si>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</si>
  <si>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</si>
  <si>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</si>
  <si>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</si>
  <si>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</si>
  <si>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</si>
  <si>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</si>
  <si>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</si>
  <si>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</si>
  <si>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</si>
  <si>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</si>
  <si>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</si>
  <si>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</si>
  <si>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</si>
  <si>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</si>
  <si>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</si>
  <si>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</si>
  <si>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</si>
  <si>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</si>
  <si>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</si>
  <si>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</si>
  <si>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</si>
  <si>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</si>
  <si>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</si>
  <si>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</si>
  <si>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</si>
  <si>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</si>
  <si>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</si>
  <si>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</si>
  <si>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</si>
  <si>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</si>
  <si>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</si>
  <si>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</si>
  <si>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</si>
  <si>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</si>
  <si>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</si>
  <si>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</si>
  <si>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</si>
  <si>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</si>
  <si>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</si>
  <si>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</si>
  <si>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</si>
  <si>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</si>
  <si>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</si>
  <si>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</si>
  <si>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</si>
  <si>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</si>
  <si>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</si>
  <si>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</si>
  <si>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</si>
  <si>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</si>
  <si>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</si>
  <si>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</si>
  <si>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</si>
  <si>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</si>
  <si>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</si>
  <si>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</si>
  <si>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</si>
  <si>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</si>
  <si>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</si>
  <si>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</si>
  <si>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</si>
  <si>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</si>
  <si>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</si>
  <si>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</si>
  <si>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</si>
  <si>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</si>
  <si>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</si>
  <si>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</si>
  <si>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</si>
  <si>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</si>
  <si>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</si>
  <si>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</si>
  <si>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</si>
  <si>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</si>
  <si>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</si>
  <si>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</si>
  <si>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</si>
  <si>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</si>
  <si>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</si>
  <si>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</si>
  <si>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</si>
  <si>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</si>
  <si>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</si>
  <si>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</si>
  <si>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</si>
  <si>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</si>
  <si>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</si>
  <si>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</si>
  <si>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</si>
  <si>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</si>
  <si>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</si>
  <si>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</si>
  <si>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</si>
  <si>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</si>
  <si>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</si>
  <si>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</si>
  <si>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</si>
  <si>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</si>
  <si>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</si>
  <si>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</si>
  <si>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</si>
  <si>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</si>
  <si>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</si>
  <si>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</si>
  <si>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</si>
  <si>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</si>
  <si>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</si>
  <si>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</si>
  <si>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</si>
  <si>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</si>
  <si>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</si>
  <si>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</si>
  <si>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</si>
  <si>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</si>
  <si>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</si>
  <si>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</si>
  <si>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</si>
  <si>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</si>
  <si>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</si>
  <si>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</si>
  <si>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</si>
  <si>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</si>
  <si>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</si>
  <si>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</si>
  <si>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</si>
  <si>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</si>
  <si>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</si>
  <si>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</si>
  <si>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</si>
  <si>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</si>
  <si>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</si>
  <si>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</si>
  <si>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</si>
  <si>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</si>
  <si>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</si>
  <si>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</si>
  <si>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</si>
  <si>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</si>
  <si>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</si>
  <si>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</si>
  <si>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</si>
  <si>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</si>
  <si>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</si>
  <si>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</si>
  <si>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</si>
  <si>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</si>
  <si>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</si>
  <si>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</si>
  <si>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</si>
  <si>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</si>
  <si>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</si>
  <si>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</si>
  <si>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</si>
  <si>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</si>
  <si>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</si>
  <si>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</si>
  <si>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</si>
  <si>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</si>
  <si>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</si>
  <si>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</si>
  <si>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</si>
  <si>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</si>
  <si>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</si>
  <si>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</si>
  <si>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</si>
  <si>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</si>
  <si>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</si>
  <si>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</si>
  <si>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</si>
  <si>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</si>
  <si>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</si>
  <si>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</si>
  <si>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</si>
  <si>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</si>
  <si>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</si>
  <si>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</si>
  <si>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</si>
  <si>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</si>
  <si>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</si>
  <si>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</si>
  <si>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</si>
  <si>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</si>
  <si>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</si>
  <si>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</si>
  <si>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</si>
  <si>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</si>
  <si>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</si>
  <si>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</si>
  <si>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</si>
  <si>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</si>
  <si>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</si>
  <si>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</si>
  <si>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</si>
  <si>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</si>
  <si>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</si>
  <si>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</si>
  <si>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</si>
  <si>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</si>
  <si>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</si>
  <si>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</si>
  <si>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</si>
  <si>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</si>
  <si>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</si>
  <si>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</si>
  <si>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</si>
  <si>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</si>
  <si>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</si>
  <si>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</si>
  <si>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</si>
  <si>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</si>
  <si>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</si>
  <si>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</si>
  <si>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</si>
  <si>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</si>
  <si>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</si>
  <si>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</si>
  <si>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</si>
  <si>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</si>
  <si>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</si>
  <si>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</si>
  <si>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</si>
  <si>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</si>
  <si>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</si>
  <si>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</si>
  <si>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</si>
  <si>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</si>
  <si>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</si>
  <si>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</si>
  <si>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</si>
  <si>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</si>
  <si>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</si>
  <si>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</si>
  <si>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</si>
  <si>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</si>
  <si>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</si>
  <si>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</si>
  <si>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</si>
  <si>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</si>
  <si>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</si>
  <si>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</si>
  <si>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</si>
  <si>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</si>
  <si>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</si>
  <si>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</si>
  <si>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</si>
  <si>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</si>
  <si>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</si>
  <si>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</si>
  <si>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</si>
  <si>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</si>
  <si>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</si>
  <si>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</si>
  <si>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</si>
  <si>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</si>
  <si>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</si>
  <si>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</si>
  <si>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</si>
  <si>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</si>
  <si>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</si>
  <si>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</si>
  <si>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</si>
  <si>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</si>
  <si>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</si>
  <si>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</si>
  <si>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</si>
  <si>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</si>
  <si>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</si>
  <si>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</si>
  <si>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</si>
  <si>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</si>
  <si>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</si>
  <si>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</si>
  <si>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</si>
  <si>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</si>
  <si>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</si>
  <si>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</si>
  <si>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</si>
  <si>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</si>
  <si>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</si>
  <si>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</si>
  <si>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</si>
  <si>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</si>
  <si>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</si>
  <si>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</si>
  <si>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</si>
  <si>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</si>
  <si>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</si>
  <si>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</si>
  <si>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</si>
  <si>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</si>
  <si>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</si>
  <si>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</si>
  <si>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</si>
  <si>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</si>
  <si>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</si>
  <si>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</si>
  <si>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</si>
  <si>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</si>
  <si>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</si>
  <si>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</si>
  <si>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</si>
  <si>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</si>
  <si>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</si>
  <si>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</si>
  <si>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</si>
  <si>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</si>
  <si>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</si>
  <si>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</si>
  <si>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</si>
  <si>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</si>
  <si>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</si>
  <si>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</si>
  <si>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</si>
  <si>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</si>
  <si>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</si>
  <si>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</si>
  <si>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</si>
  <si>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</si>
  <si>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</si>
  <si>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</si>
  <si>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</si>
  <si>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</si>
  <si>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</si>
  <si>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</si>
  <si>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</si>
  <si>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</si>
  <si>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</si>
  <si>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</si>
  <si>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</si>
  <si>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</si>
  <si>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</si>
  <si>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</si>
  <si>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</si>
  <si>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</si>
  <si>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</si>
  <si>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</si>
  <si>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</si>
  <si>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</si>
  <si>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</si>
  <si>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</si>
  <si>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</si>
  <si>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</si>
  <si>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</si>
  <si>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</si>
  <si>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</si>
  <si>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</si>
  <si>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</si>
  <si>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</si>
  <si>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</si>
  <si>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</si>
  <si>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</si>
  <si>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</si>
  <si>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</si>
  <si>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</si>
  <si>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</si>
  <si>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</si>
  <si>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</si>
  <si>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</si>
  <si>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</si>
  <si>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</si>
  <si>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</si>
  <si>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</si>
  <si>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</si>
  <si>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</si>
  <si>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</si>
  <si>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</si>
  <si>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</si>
  <si>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</si>
  <si>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</si>
  <si>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</si>
  <si>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</si>
  <si>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</si>
  <si>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</si>
  <si>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</si>
  <si>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</si>
  <si>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</si>
  <si>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</si>
  <si>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</si>
  <si>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</si>
  <si>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</si>
  <si>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</si>
  <si>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</si>
  <si>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</si>
  <si>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</si>
  <si>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</si>
  <si>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</si>
  <si>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</si>
  <si>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</si>
  <si>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</si>
  <si>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</si>
  <si>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</si>
  <si>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</si>
  <si>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</si>
  <si>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</si>
  <si>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</si>
  <si>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</si>
  <si>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</si>
  <si>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</si>
  <si>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</si>
  <si>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</si>
  <si>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</si>
  <si>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</si>
  <si>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</si>
  <si>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</si>
  <si>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</si>
  <si>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</si>
  <si>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</si>
  <si>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</si>
  <si>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</si>
  <si>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</si>
  <si>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</si>
  <si>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</si>
  <si>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</si>
  <si>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</si>
  <si>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</si>
  <si>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</si>
  <si>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</si>
  <si>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</si>
  <si>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</si>
  <si>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</si>
  <si>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</si>
  <si>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</si>
  <si>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</si>
  <si>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</si>
  <si>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</si>
  <si>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</si>
  <si>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</si>
  <si>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</si>
  <si>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</si>
  <si>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</si>
  <si>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</si>
  <si>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</si>
  <si>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</si>
  <si>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</si>
  <si>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</si>
  <si>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</si>
  <si>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</si>
  <si>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</si>
  <si>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</si>
  <si>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</si>
  <si>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</si>
  <si>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</si>
  <si>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</si>
  <si>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</si>
  <si>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</si>
  <si>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</si>
  <si>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</si>
  <si>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</si>
  <si>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</si>
  <si>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</si>
  <si>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</si>
  <si>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</si>
  <si>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</si>
  <si>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</si>
  <si>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</si>
  <si>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</si>
  <si>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</si>
  <si>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</si>
  <si>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</si>
  <si>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</si>
  <si>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</si>
  <si>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</si>
  <si>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</si>
  <si>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</si>
  <si>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</si>
  <si>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</si>
  <si>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</si>
  <si>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</si>
  <si>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</si>
  <si>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</si>
  <si>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</si>
  <si>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</si>
  <si>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</si>
  <si>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</si>
  <si>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</si>
  <si>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</si>
  <si>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</si>
  <si>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</si>
  <si>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</si>
  <si>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</si>
  <si>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</si>
  <si>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</si>
  <si>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</si>
  <si>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</si>
  <si>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</si>
  <si>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</si>
  <si>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</si>
  <si>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</si>
  <si>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</si>
  <si>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</si>
  <si>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</si>
  <si>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</si>
  <si>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</si>
  <si>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</si>
  <si>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</si>
  <si>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</si>
  <si>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</si>
  <si>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</si>
  <si>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</si>
  <si>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</si>
  <si>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</si>
  <si>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</si>
  <si>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</si>
  <si>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</si>
  <si>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</si>
  <si>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</si>
  <si>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</si>
  <si>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</si>
  <si>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</si>
  <si>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</si>
  <si>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</si>
  <si>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</si>
  <si>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</si>
  <si>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</si>
  <si>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</si>
  <si>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</si>
  <si>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</si>
  <si>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</si>
  <si>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</si>
  <si>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</si>
  <si>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</si>
  <si>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</si>
  <si>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</si>
  <si>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</si>
  <si>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</si>
  <si>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</si>
  <si>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</si>
  <si>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</si>
  <si>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</si>
  <si>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</si>
  <si>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</si>
  <si>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</si>
  <si>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</si>
  <si>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</si>
  <si>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</si>
  <si>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</si>
  <si>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</si>
  <si>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</si>
  <si>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</si>
  <si>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</si>
  <si>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</si>
  <si>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</si>
  <si>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</si>
  <si>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</si>
  <si>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</si>
  <si>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</si>
  <si>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</si>
  <si>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</si>
  <si>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</si>
  <si>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</si>
  <si>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</si>
  <si>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</si>
  <si>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</si>
  <si>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</si>
  <si>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</si>
  <si>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</si>
  <si>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</si>
  <si>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</si>
  <si>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</si>
  <si>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</si>
  <si>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</si>
  <si>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</si>
  <si>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</si>
  <si>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</si>
  <si>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</si>
  <si>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</si>
  <si>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</si>
  <si>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</si>
  <si>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</si>
  <si>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</si>
  <si>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</si>
  <si>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</si>
  <si>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</si>
  <si>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</si>
  <si>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</si>
  <si>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</si>
  <si>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</si>
  <si>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</si>
  <si>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</si>
  <si>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</si>
  <si>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</si>
  <si>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</si>
  <si>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</si>
  <si>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</si>
  <si>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</si>
  <si>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</si>
  <si>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</si>
  <si>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</si>
  <si>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</si>
  <si>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</si>
  <si>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</si>
  <si>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</si>
  <si>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</si>
  <si>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</si>
  <si>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</si>
  <si>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</si>
  <si>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</si>
  <si>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</si>
  <si>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</si>
  <si>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</si>
  <si>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</si>
  <si>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</si>
  <si>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</si>
  <si>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</si>
  <si>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</si>
  <si>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</si>
  <si>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</si>
  <si>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</si>
  <si>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</si>
  <si>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</si>
  <si>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</si>
  <si>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</si>
  <si>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</si>
  <si>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</si>
  <si>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</si>
  <si>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</si>
  <si>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</si>
  <si>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</si>
  <si>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</si>
  <si>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</si>
  <si>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</si>
  <si>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</si>
  <si>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</si>
  <si>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</si>
  <si>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</si>
  <si>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</si>
  <si>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</si>
  <si>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</si>
  <si>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</si>
  <si>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</si>
  <si>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</si>
  <si>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</si>
  <si>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</si>
  <si>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</si>
  <si>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</si>
  <si>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</si>
  <si>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</si>
  <si>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</si>
  <si>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</si>
  <si>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</si>
  <si>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</si>
  <si>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</si>
  <si>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</si>
  <si>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</si>
  <si>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</si>
  <si>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</si>
  <si>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</si>
  <si>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</si>
  <si>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</si>
  <si>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</si>
  <si>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</si>
  <si>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</si>
  <si>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</si>
  <si>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</si>
  <si>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</si>
  <si>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</si>
  <si>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</si>
  <si>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</si>
  <si>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</si>
  <si>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</si>
  <si>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</si>
  <si>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</si>
  <si>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</si>
  <si>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</si>
  <si>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</si>
  <si>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</si>
  <si>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</si>
  <si>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</si>
  <si>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</si>
  <si>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</si>
  <si>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</si>
  <si>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</si>
  <si>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</si>
  <si>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</si>
  <si>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</si>
  <si>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</si>
  <si>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</si>
  <si>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</si>
  <si>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</si>
  <si>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</si>
  <si>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</si>
  <si>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</si>
  <si>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</si>
  <si>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</si>
  <si>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</si>
  <si>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</si>
  <si>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</si>
  <si>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</si>
  <si>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</si>
  <si>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</si>
  <si>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</si>
  <si>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</si>
  <si>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</si>
  <si>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</si>
  <si>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</si>
  <si>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</si>
  <si>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</si>
  <si>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</si>
  <si>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</si>
  <si>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</si>
  <si>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</si>
  <si>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</si>
  <si>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</si>
  <si>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</si>
  <si>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</si>
  <si>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</si>
  <si>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</si>
  <si>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</si>
  <si>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</si>
  <si>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</si>
  <si>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</si>
  <si>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</si>
  <si>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</si>
  <si>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</si>
  <si>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</si>
  <si>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</si>
  <si>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</si>
  <si>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</si>
  <si>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</si>
  <si>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</si>
  <si>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</si>
  <si>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</si>
  <si>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</si>
  <si>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</si>
  <si>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</si>
  <si>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</si>
  <si>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</si>
  <si>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</si>
  <si>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</si>
  <si>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</si>
  <si>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</si>
  <si>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</si>
  <si>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</si>
  <si>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</si>
  <si>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</si>
  <si>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</si>
  <si>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</si>
  <si>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</si>
  <si>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</si>
  <si>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</si>
  <si>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</si>
  <si>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</si>
  <si>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</si>
  <si>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</si>
  <si>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</si>
  <si>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</si>
  <si>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</si>
  <si>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</si>
  <si>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</si>
  <si>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</si>
  <si>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</si>
  <si>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</si>
  <si>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</si>
  <si>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</si>
  <si>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</si>
  <si>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</si>
  <si>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</si>
  <si>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</si>
  <si>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</si>
  <si>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</si>
  <si>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</si>
  <si>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</si>
  <si>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</si>
  <si>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</si>
  <si>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</si>
  <si>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</si>
  <si>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</si>
  <si>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</si>
  <si>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</si>
  <si>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</si>
  <si>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</si>
  <si>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</si>
  <si>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</si>
  <si>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</si>
  <si>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</si>
  <si>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</si>
  <si>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</si>
  <si>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</si>
  <si>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</si>
  <si>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</si>
  <si>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</si>
  <si>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</si>
  <si>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</si>
  <si>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</si>
  <si>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</si>
  <si>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</si>
  <si>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</si>
  <si>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</si>
  <si>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</si>
  <si>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</si>
  <si>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</si>
  <si>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</si>
  <si>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</si>
  <si>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</si>
  <si>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</si>
  <si>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</si>
  <si>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</si>
  <si>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</si>
  <si>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</si>
  <si>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</si>
  <si>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</si>
  <si>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</si>
  <si>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</si>
  <si>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</si>
  <si>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</si>
  <si>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</si>
  <si>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</si>
  <si>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</si>
  <si>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</si>
  <si>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</si>
  <si>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</si>
  <si>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</si>
  <si>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</si>
  <si>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</si>
  <si>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</si>
  <si>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</si>
  <si>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</si>
  <si>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</si>
  <si>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</si>
  <si>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</si>
  <si>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</si>
  <si>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</si>
  <si>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</si>
  <si>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</si>
  <si>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</si>
  <si>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</si>
  <si>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</si>
  <si>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</si>
  <si>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</si>
  <si>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</si>
  <si>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</si>
  <si>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</si>
  <si>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</si>
  <si>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</si>
  <si>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</si>
  <si>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</si>
  <si>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</si>
  <si>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</si>
  <si>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</si>
  <si>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</si>
  <si>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</si>
  <si>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</si>
  <si>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</si>
  <si>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</si>
  <si>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</si>
  <si>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</si>
  <si>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</si>
  <si>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</si>
  <si>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</si>
  <si>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</si>
  <si>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</si>
  <si>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</si>
  <si>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</si>
  <si>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</si>
  <si>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</si>
  <si>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</si>
  <si>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</si>
  <si>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</si>
  <si>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</si>
  <si>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</si>
  <si>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</si>
  <si>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</si>
  <si>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</si>
  <si>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</si>
  <si>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</si>
  <si>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</si>
  <si>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</si>
  <si>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</si>
  <si>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</si>
  <si>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</si>
  <si>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</si>
  <si>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</si>
  <si>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</si>
  <si>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</si>
  <si>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</si>
  <si>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</si>
  <si>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</si>
  <si>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</si>
  <si>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</si>
  <si>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</si>
  <si>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</si>
  <si>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</si>
  <si>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</si>
  <si>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</si>
  <si>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</si>
  <si>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</si>
  <si>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</si>
  <si>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</si>
  <si>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</si>
  <si>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</si>
  <si>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</si>
  <si>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</si>
  <si>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</si>
  <si>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</si>
  <si>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</si>
  <si>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</si>
  <si>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</si>
  <si>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</si>
  <si>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</si>
  <si>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</si>
  <si>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</si>
  <si>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</si>
  <si>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</si>
  <si>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</si>
  <si>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</si>
  <si>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</si>
  <si>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</si>
  <si>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</si>
  <si>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</si>
  <si>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</si>
  <si>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</si>
  <si>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</si>
  <si>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</si>
  <si>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</si>
  <si>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</si>
  <si>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</si>
  <si>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</si>
  <si>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</si>
  <si>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</si>
  <si>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</si>
  <si>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</si>
  <si>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</si>
  <si>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</si>
  <si>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</si>
  <si>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</si>
  <si>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</si>
  <si>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</si>
  <si>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</si>
  <si>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</si>
  <si>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</si>
  <si>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</si>
  <si>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</si>
  <si>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</si>
  <si>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</si>
  <si>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</si>
  <si>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</si>
  <si>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</si>
  <si>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</si>
  <si>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</si>
  <si>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</si>
  <si>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</si>
  <si>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</si>
  <si>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</si>
  <si>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</si>
  <si>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</si>
  <si>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</si>
  <si>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</si>
  <si>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</si>
  <si>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</si>
  <si>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</si>
  <si>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</si>
  <si>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</si>
  <si>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</si>
  <si>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</si>
  <si>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</si>
  <si>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</si>
  <si>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</si>
  <si>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</si>
  <si>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</si>
  <si>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</si>
  <si>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</si>
  <si>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</si>
  <si>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</si>
  <si>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</si>
  <si>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</si>
  <si>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</si>
  <si>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</si>
  <si>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</si>
  <si>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</si>
  <si>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</si>
  <si>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</si>
  <si>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</si>
  <si>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</si>
  <si>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</si>
  <si>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</si>
  <si>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</si>
  <si>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</si>
  <si>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</si>
  <si>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</si>
  <si>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</si>
  <si>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</si>
  <si>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</si>
  <si>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</si>
  <si>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</si>
  <si>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</si>
  <si>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</si>
  <si>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</si>
  <si>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</si>
  <si>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</si>
  <si>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</si>
  <si>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</si>
  <si>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</si>
  <si>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</si>
  <si>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</si>
  <si>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</si>
  <si>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</si>
  <si>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</si>
  <si>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</si>
  <si>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</si>
  <si>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</si>
  <si>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</si>
  <si>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</si>
  <si>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</si>
  <si>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</si>
  <si>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</si>
  <si>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</si>
  <si>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</si>
  <si>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</si>
  <si>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</si>
  <si>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</si>
  <si>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</si>
  <si>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</si>
  <si>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</si>
  <si>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</si>
  <si>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</si>
  <si>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</si>
  <si>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</si>
  <si>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</si>
  <si>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</si>
  <si>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</si>
  <si>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</si>
  <si>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</si>
  <si>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</si>
  <si>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</si>
  <si>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</si>
  <si>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</si>
  <si>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</si>
  <si>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</si>
  <si>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</si>
  <si>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</si>
  <si>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</si>
  <si>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</si>
  <si>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</si>
  <si>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</si>
  <si>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</si>
  <si>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</si>
  <si>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</si>
  <si>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</si>
  <si>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</si>
  <si>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</si>
  <si>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</si>
  <si>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</si>
  <si>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</si>
  <si>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</si>
  <si>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</si>
  <si>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</si>
  <si>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</si>
  <si>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</si>
  <si>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</si>
  <si>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</si>
  <si>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</si>
  <si>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</si>
  <si>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</si>
  <si>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</si>
  <si>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</si>
  <si>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</si>
  <si>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</si>
  <si>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</si>
  <si>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</si>
  <si>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</si>
  <si>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</si>
  <si>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</si>
  <si>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</si>
  <si>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</si>
  <si>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</si>
  <si>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</si>
  <si>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</si>
  <si>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</si>
  <si>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</si>
  <si>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</si>
  <si>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</si>
  <si>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</si>
  <si>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</si>
  <si>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</si>
  <si>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</si>
  <si>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</si>
  <si>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</si>
  <si>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</si>
  <si>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</si>
  <si>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</si>
  <si>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</si>
  <si>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</si>
  <si>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</si>
  <si>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</si>
  <si>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</si>
  <si>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</si>
  <si>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</si>
  <si>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</si>
  <si>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</si>
  <si>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</si>
  <si>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</si>
  <si>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</si>
  <si>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</si>
  <si>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</si>
  <si>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</si>
  <si>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</si>
  <si>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</si>
  <si>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</si>
  <si>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</si>
  <si>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</si>
  <si>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</si>
  <si>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</si>
  <si>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</si>
  <si>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</si>
  <si>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</si>
  <si>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</si>
  <si>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</si>
  <si>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</si>
  <si>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</si>
  <si>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</si>
  <si>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</si>
  <si>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</si>
  <si>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</si>
  <si>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</si>
  <si>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</si>
  <si>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</si>
  <si>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</si>
  <si>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</si>
  <si>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</si>
  <si>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</si>
  <si>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</si>
  <si>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</si>
  <si>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</si>
  <si>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</si>
  <si>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</si>
  <si>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</si>
  <si>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</si>
  <si>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</si>
  <si>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</si>
  <si>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</si>
  <si>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</si>
  <si>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</si>
  <si>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</si>
  <si>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</si>
  <si>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</si>
  <si>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</si>
  <si>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</si>
  <si>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</si>
  <si>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</si>
  <si>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</si>
  <si>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</si>
  <si>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</si>
  <si>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</si>
  <si>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</si>
  <si>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</si>
  <si>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</si>
  <si>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</si>
  <si>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</si>
  <si>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</si>
  <si>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</si>
  <si>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</si>
  <si>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</si>
  <si>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</si>
  <si>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</si>
  <si>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</si>
  <si>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</si>
  <si>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</si>
  <si>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</si>
  <si>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</si>
  <si>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</si>
  <si>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</si>
  <si>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</si>
  <si>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</si>
  <si>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</si>
  <si>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</si>
  <si>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</si>
  <si>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</si>
  <si>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</si>
  <si>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</si>
  <si>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</si>
  <si>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</si>
  <si>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</si>
  <si>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</si>
  <si>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</si>
  <si>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</si>
  <si>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</si>
  <si>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</si>
  <si>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</si>
  <si>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</si>
  <si>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</si>
  <si>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</si>
  <si>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</si>
  <si>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</si>
  <si>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</si>
  <si>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</si>
  <si>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</si>
  <si>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</si>
  <si>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</si>
  <si>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</si>
  <si>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</si>
  <si>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</si>
  <si>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</si>
  <si>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</si>
  <si>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</si>
  <si>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</si>
  <si>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</si>
  <si>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</si>
  <si>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</si>
  <si>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</si>
  <si>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</si>
  <si>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</si>
  <si>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</si>
  <si>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</si>
  <si>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</si>
  <si>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</si>
  <si>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</si>
  <si>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</si>
  <si>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</si>
  <si>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</si>
  <si>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</si>
  <si>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</si>
  <si>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</si>
  <si>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</si>
  <si>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</si>
  <si>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</si>
  <si>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</si>
  <si>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</si>
  <si>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</si>
  <si>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</si>
  <si>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</si>
  <si>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</si>
  <si>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</si>
  <si>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</si>
  <si>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</si>
  <si>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</si>
  <si>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</si>
  <si>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</si>
  <si>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</si>
  <si>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</si>
  <si>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</si>
  <si>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</si>
  <si>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</si>
  <si>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</si>
  <si>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</si>
  <si>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</si>
  <si>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</si>
  <si>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</si>
  <si>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</si>
  <si>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</si>
  <si>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</si>
  <si>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</si>
  <si>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</si>
  <si>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</si>
  <si>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</si>
  <si>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</si>
  <si>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</si>
  <si>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</si>
  <si>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</si>
  <si>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</si>
  <si>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</si>
  <si>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</si>
  <si>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</si>
  <si>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</si>
  <si>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</si>
  <si>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</si>
  <si>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</si>
  <si>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</si>
  <si>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</si>
  <si>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</si>
  <si>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</si>
  <si>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</si>
  <si>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</si>
  <si>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</si>
  <si>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</si>
  <si>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</si>
  <si>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</si>
  <si>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</si>
  <si>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</si>
  <si>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</si>
  <si>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</si>
  <si>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</si>
  <si>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</si>
  <si>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</si>
  <si>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</si>
  <si>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</si>
  <si>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</si>
  <si>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</si>
  <si>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</si>
  <si>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</si>
  <si>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</si>
  <si>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</si>
  <si>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</si>
  <si>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</si>
  <si>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</si>
  <si>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</si>
  <si>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</si>
  <si>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</si>
  <si>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</si>
  <si>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</si>
  <si>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</si>
  <si>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</si>
  <si>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</si>
  <si>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</si>
  <si>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</si>
  <si>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</si>
  <si>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</si>
  <si>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</si>
  <si>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</si>
  <si>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</si>
  <si>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</si>
  <si>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</si>
  <si>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</si>
  <si>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</si>
  <si>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</si>
  <si>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</si>
  <si>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</si>
  <si>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</si>
  <si>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</si>
  <si>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</si>
  <si>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</si>
  <si>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</si>
  <si>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</si>
  <si>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</si>
  <si>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</si>
  <si>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</si>
  <si>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</si>
  <si>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</si>
  <si>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</si>
  <si>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</si>
  <si>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</si>
  <si>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</si>
  <si>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</si>
  <si>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</si>
  <si>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</si>
  <si>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</si>
  <si>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</si>
  <si>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</si>
  <si>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</si>
  <si>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</si>
  <si>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</si>
  <si>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</si>
  <si>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</si>
  <si>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</si>
  <si>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</si>
  <si>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</si>
  <si>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</si>
  <si>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</si>
  <si>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</si>
  <si>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</si>
  <si>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</si>
  <si>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</si>
  <si>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</si>
  <si>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</si>
  <si>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</si>
  <si>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</si>
  <si>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</si>
  <si>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</si>
  <si>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</si>
  <si>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</si>
  <si>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</si>
  <si>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</si>
  <si>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</si>
  <si>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</si>
  <si>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</si>
  <si>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</si>
  <si>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</si>
  <si>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</si>
  <si>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</si>
  <si>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</si>
  <si>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</si>
  <si>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</si>
  <si>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</si>
  <si>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</si>
  <si>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</si>
  <si>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</si>
  <si>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</si>
  <si>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</si>
  <si>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</si>
  <si>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</si>
  <si>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</si>
  <si>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</si>
  <si>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</si>
  <si>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</si>
  <si>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</si>
  <si>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</si>
  <si>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</si>
  <si>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</si>
  <si>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</si>
  <si>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</si>
  <si>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</si>
  <si>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</si>
  <si>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</si>
  <si>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</si>
  <si>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</si>
  <si>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</si>
  <si>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</si>
  <si>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</si>
  <si>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</si>
  <si>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</si>
  <si>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</si>
  <si>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</si>
  <si>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</si>
  <si>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</si>
  <si>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</si>
  <si>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</si>
  <si>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</si>
  <si>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</si>
  <si>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</si>
  <si>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</si>
  <si>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</si>
  <si>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</si>
  <si>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</si>
  <si>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</si>
  <si>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</si>
  <si>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</si>
  <si>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</si>
  <si>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</si>
  <si>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</si>
  <si>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</si>
  <si>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</si>
  <si>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</si>
  <si>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</si>
  <si>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</si>
  <si>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</si>
  <si>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</si>
  <si>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</si>
  <si>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</si>
  <si>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</si>
  <si>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</si>
  <si>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</si>
  <si>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</si>
  <si>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</si>
  <si>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</si>
  <si>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</si>
  <si>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</si>
  <si>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</si>
  <si>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</si>
  <si>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</si>
  <si>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</si>
  <si>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</si>
  <si>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</si>
  <si>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</si>
  <si>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</si>
  <si>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</si>
  <si>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</si>
  <si>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</si>
  <si>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</si>
  <si>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</si>
  <si>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</si>
  <si>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</si>
  <si>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</si>
  <si>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</si>
  <si>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</si>
  <si>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</si>
  <si>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</si>
  <si>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</si>
  <si>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</si>
  <si>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</si>
  <si>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</si>
  <si>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</si>
  <si>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</si>
  <si>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</si>
  <si>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</si>
  <si>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</si>
  <si>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</si>
  <si>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</si>
  <si>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</si>
  <si>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</si>
  <si>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</si>
  <si>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</si>
  <si>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</si>
  <si>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</si>
  <si>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</si>
  <si>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</si>
  <si>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</si>
  <si>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</si>
  <si>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</si>
  <si>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</si>
  <si>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</si>
  <si>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</si>
  <si>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</si>
  <si>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</si>
  <si>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</si>
  <si>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</si>
  <si>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</si>
  <si>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</si>
  <si>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</si>
  <si>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</si>
  <si>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</si>
  <si>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</si>
  <si>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</si>
  <si>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</si>
  <si>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</si>
  <si>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</si>
  <si>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</si>
  <si>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</si>
  <si>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</si>
  <si>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</si>
  <si>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</si>
  <si>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</si>
  <si>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</si>
  <si>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</si>
  <si>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</si>
  <si>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</si>
  <si>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</si>
  <si>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</si>
  <si>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</si>
  <si>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</si>
  <si>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</si>
  <si>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</si>
  <si>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</si>
  <si>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</si>
  <si>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</si>
  <si>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</si>
  <si>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</si>
  <si>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</si>
  <si>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</si>
  <si>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</si>
  <si>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</si>
  <si>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</si>
  <si>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</si>
  <si>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</si>
  <si>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</si>
  <si>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</si>
  <si>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</si>
  <si>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</si>
  <si>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</si>
  <si>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</si>
  <si>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</si>
  <si>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</si>
  <si>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</si>
  <si>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</si>
  <si>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</si>
  <si>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</si>
  <si>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</si>
  <si>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</si>
  <si>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</si>
  <si>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</si>
  <si>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</si>
  <si>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</si>
  <si>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</si>
  <si>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</si>
  <si>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</si>
  <si>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</si>
  <si>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</si>
  <si>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</si>
  <si>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</si>
  <si>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</si>
  <si>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</si>
  <si>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</si>
  <si>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</si>
  <si>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</si>
  <si>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</si>
  <si>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</si>
  <si>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</si>
  <si>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</si>
  <si>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</si>
  <si>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</si>
  <si>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</si>
  <si>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</si>
  <si>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</si>
  <si>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</si>
  <si>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</si>
  <si>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</si>
  <si>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</si>
  <si>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</si>
  <si>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</si>
  <si>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</si>
  <si>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</si>
  <si>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</si>
  <si>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</si>
  <si>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</si>
  <si>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</si>
  <si>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</si>
  <si>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</si>
  <si>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</si>
  <si>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</si>
  <si>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</si>
  <si>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</si>
  <si>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</si>
  <si>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</si>
  <si>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</si>
  <si>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</si>
  <si>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</si>
  <si>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</si>
  <si>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</si>
  <si>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</si>
  <si>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</si>
  <si>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</si>
  <si>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</si>
  <si>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</si>
  <si>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</si>
  <si>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</si>
  <si>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</si>
  <si>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</si>
  <si>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</si>
  <si>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</si>
  <si>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</si>
  <si>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</si>
  <si>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</si>
  <si>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</si>
  <si>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</si>
  <si>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</si>
  <si>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</si>
  <si>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</si>
  <si>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</si>
  <si>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</si>
  <si>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</si>
  <si>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</si>
  <si>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</si>
  <si>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</si>
  <si>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</si>
  <si>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</si>
  <si>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</si>
  <si>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</si>
  <si>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</si>
  <si>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</si>
  <si>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</si>
  <si>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</si>
  <si>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</si>
  <si>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</si>
  <si>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</si>
  <si>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</si>
  <si>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</si>
  <si>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</si>
  <si>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</si>
  <si>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</si>
  <si>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</si>
  <si>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</si>
  <si>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</si>
  <si>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</si>
  <si>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</si>
  <si>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</si>
  <si>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</si>
  <si>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</si>
  <si>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</si>
  <si>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</si>
  <si>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</si>
  <si>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</si>
  <si>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</si>
  <si>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</si>
  <si>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</si>
  <si>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</si>
  <si>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</si>
  <si>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</si>
  <si>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</si>
  <si>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</si>
  <si>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</si>
  <si>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</si>
  <si>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</si>
  <si>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</si>
  <si>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</si>
  <si>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</si>
  <si>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</si>
  <si>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</si>
  <si>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</si>
  <si>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</si>
  <si>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</si>
  <si>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</si>
  <si>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</si>
  <si>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</si>
  <si>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</si>
  <si>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</si>
  <si>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</si>
  <si>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</si>
  <si>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</si>
  <si>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</si>
  <si>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</si>
  <si>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</si>
  <si>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</si>
  <si>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</si>
  <si>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</si>
  <si>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</si>
  <si>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</si>
  <si>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</si>
  <si>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</si>
  <si>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</si>
  <si>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</si>
  <si>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</si>
  <si>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</si>
  <si>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</si>
  <si>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</si>
  <si>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</si>
  <si>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</si>
  <si>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</si>
  <si>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</si>
  <si>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</si>
  <si>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</si>
  <si>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</si>
  <si>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</si>
  <si>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</si>
  <si>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</si>
  <si>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</si>
  <si>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</si>
  <si>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</si>
  <si>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</si>
  <si>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</si>
  <si>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</si>
  <si>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</si>
  <si>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</si>
  <si>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</si>
  <si>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</si>
  <si>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</si>
  <si>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</si>
  <si>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</si>
  <si>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</si>
  <si>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</si>
  <si>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</si>
  <si>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</si>
  <si>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</si>
  <si>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</si>
  <si>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</si>
  <si>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</si>
  <si>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</si>
  <si>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</si>
  <si>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</si>
  <si>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</si>
  <si>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</si>
  <si>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</si>
  <si>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</si>
  <si>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</si>
  <si>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</si>
  <si>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</si>
  <si>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</si>
  <si>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</si>
  <si>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</si>
  <si>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</si>
  <si>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</si>
  <si>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</si>
  <si>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</si>
  <si>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</si>
  <si>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</si>
  <si>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</si>
  <si>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</si>
  <si>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</si>
  <si>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</si>
  <si>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</si>
  <si>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</si>
  <si>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</si>
  <si>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</si>
  <si>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</si>
  <si>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</si>
  <si>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</si>
  <si>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</si>
  <si>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</si>
  <si>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</si>
  <si>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</si>
  <si>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</si>
  <si>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</si>
  <si>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</si>
  <si>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</si>
  <si>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</si>
  <si>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</si>
  <si>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</si>
  <si>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</si>
  <si>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</si>
  <si>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</si>
  <si>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</si>
  <si>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</si>
  <si>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</si>
  <si>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</si>
  <si>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</si>
  <si>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</si>
  <si>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</si>
  <si>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</si>
  <si>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</si>
  <si>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</si>
  <si>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</si>
  <si>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</si>
  <si>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</si>
  <si>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</si>
  <si>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</si>
  <si>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</si>
  <si>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</si>
  <si>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</si>
  <si>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</si>
  <si>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</si>
  <si>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</si>
  <si>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</si>
  <si>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</si>
  <si>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</si>
  <si>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</si>
  <si>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</si>
  <si>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</si>
  <si>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</si>
  <si>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</si>
  <si>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</si>
  <si>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</si>
  <si>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</si>
  <si>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</si>
  <si>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</si>
  <si>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</si>
  <si>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</si>
  <si>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</si>
  <si>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</si>
  <si>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</si>
  <si>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</si>
  <si>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</si>
  <si>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</si>
  <si>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</si>
  <si>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</si>
  <si>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</si>
  <si>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</si>
  <si>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</si>
  <si>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</si>
  <si>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</si>
  <si>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</si>
  <si>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</si>
  <si>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</si>
  <si>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</si>
  <si>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</si>
  <si>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</si>
  <si>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</si>
  <si>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</si>
  <si>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</si>
  <si>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</si>
  <si>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</si>
  <si>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</si>
  <si>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</si>
  <si>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</si>
  <si>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</si>
  <si>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</si>
  <si>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</si>
  <si>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</si>
  <si>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</si>
  <si>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</si>
  <si>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</si>
  <si>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</si>
  <si>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</si>
  <si>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</si>
  <si>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</si>
  <si>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</si>
  <si>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</si>
  <si>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</si>
  <si>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</si>
  <si>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</si>
  <si>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</si>
  <si>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</si>
  <si>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</si>
  <si>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</si>
  <si>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</si>
  <si>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</si>
  <si>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</si>
  <si>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</si>
  <si>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</si>
  <si>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</si>
  <si>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</si>
  <si>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</si>
  <si>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</si>
  <si>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</si>
  <si>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</si>
  <si>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</si>
  <si>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</si>
  <si>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</si>
  <si>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</si>
  <si>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</si>
  <si>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</si>
  <si>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</si>
  <si>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</si>
  <si>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</si>
  <si>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</si>
  <si>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</si>
  <si>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</si>
  <si>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</si>
  <si>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</si>
  <si>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</si>
  <si>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</si>
  <si>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</si>
  <si>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</si>
  <si>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</si>
  <si>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</si>
  <si>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</si>
  <si>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</si>
  <si>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</si>
  <si>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</si>
  <si>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</si>
  <si>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</si>
  <si>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</si>
  <si>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</si>
  <si>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</si>
  <si>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</si>
  <si>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</si>
  <si>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</si>
  <si>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</si>
  <si>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</si>
  <si>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</si>
  <si>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</si>
  <si>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</si>
  <si>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</si>
  <si>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</si>
  <si>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</si>
  <si>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</si>
  <si>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</si>
  <si>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</si>
  <si>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</si>
  <si>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</si>
  <si>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</si>
  <si>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</si>
  <si>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</si>
  <si>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</si>
  <si>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</si>
  <si>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</si>
  <si>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</si>
  <si>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</si>
  <si>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</si>
  <si>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</si>
  <si>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</si>
  <si>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</si>
  <si>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</si>
  <si>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</si>
  <si>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</si>
  <si>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</si>
  <si>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</si>
  <si>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</si>
  <si>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</si>
  <si>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</si>
  <si>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</si>
  <si>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</si>
  <si>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</si>
  <si>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</si>
  <si>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</si>
  <si>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</si>
  <si>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</si>
  <si>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</si>
  <si>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</si>
  <si>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</si>
  <si>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</si>
  <si>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</si>
  <si>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</si>
  <si>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</si>
  <si>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</si>
  <si>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</si>
  <si>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</si>
  <si>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</si>
  <si>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</si>
  <si>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</si>
  <si>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</si>
  <si>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</si>
  <si>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</si>
  <si>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</si>
  <si>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</si>
  <si>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</si>
  <si>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</si>
  <si>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</si>
  <si>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</si>
  <si>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</si>
  <si>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</si>
  <si>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</si>
  <si>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</si>
  <si>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</si>
  <si>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</si>
  <si>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</si>
  <si>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</si>
  <si>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</si>
  <si>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</si>
  <si>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</si>
  <si>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</si>
  <si>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</si>
  <si>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</si>
  <si>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</si>
  <si>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</si>
  <si>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</si>
  <si>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</si>
  <si>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</si>
  <si>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</si>
  <si>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</si>
  <si>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</si>
  <si>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</si>
  <si>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</si>
  <si>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</si>
  <si>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</si>
  <si>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</si>
  <si>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</si>
  <si>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</si>
  <si>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</si>
  <si>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</si>
  <si>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</si>
  <si>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</si>
  <si>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</si>
  <si>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</si>
  <si>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</si>
  <si>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</si>
  <si>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</si>
  <si>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</si>
  <si>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</si>
  <si>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</si>
  <si>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</si>
  <si>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</si>
  <si>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</si>
  <si>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</si>
  <si>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</si>
  <si>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</si>
  <si>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</si>
  <si>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</si>
  <si>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</si>
  <si>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</si>
  <si>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</si>
  <si>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</si>
  <si>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</si>
  <si>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</si>
  <si>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</si>
  <si>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</si>
  <si>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</si>
  <si>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</si>
  <si>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</si>
  <si>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</si>
  <si>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</si>
  <si>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</si>
  <si>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</si>
  <si>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</si>
  <si>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</si>
  <si>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</si>
  <si>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</si>
  <si>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</si>
  <si>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</si>
  <si>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</si>
  <si>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</si>
  <si>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</si>
  <si>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</si>
  <si>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</si>
  <si>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</si>
  <si>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</si>
  <si>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</si>
  <si>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</si>
  <si>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</si>
  <si>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</si>
  <si>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</si>
  <si>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</si>
  <si>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</si>
  <si>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</si>
  <si>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</si>
  <si>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</si>
  <si>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</si>
  <si>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</si>
  <si>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</si>
  <si>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</si>
  <si>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</si>
  <si>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</si>
  <si>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</si>
  <si>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</si>
  <si>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</si>
  <si>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</si>
  <si>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</si>
  <si>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</si>
  <si>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</si>
  <si>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</si>
  <si>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</si>
  <si>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</si>
  <si>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</si>
  <si>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</si>
  <si>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</si>
  <si>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</si>
  <si>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</si>
  <si>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</si>
  <si>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</si>
  <si>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</si>
  <si>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</si>
  <si>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</si>
  <si>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</si>
  <si>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</si>
  <si>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</si>
  <si>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</si>
  <si>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</si>
  <si>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</si>
  <si>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</si>
  <si>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</si>
  <si>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</si>
  <si>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</si>
  <si>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</si>
  <si>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</si>
  <si>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</si>
  <si>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</si>
  <si>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</si>
  <si>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</si>
  <si>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</si>
  <si>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</si>
  <si>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</si>
  <si>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</si>
  <si>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</si>
  <si>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</si>
  <si>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</si>
  <si>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</si>
  <si>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</si>
  <si>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</si>
  <si>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</si>
  <si>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</si>
  <si>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</si>
  <si>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</si>
  <si>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</si>
  <si>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</si>
  <si>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</si>
  <si>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</si>
  <si>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</si>
  <si>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</si>
  <si>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</si>
  <si>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</si>
  <si>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</si>
  <si>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</si>
  <si>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</si>
  <si>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</si>
  <si>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</si>
  <si>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</si>
  <si>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</si>
  <si>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</si>
  <si>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</si>
  <si>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</si>
  <si>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</si>
  <si>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</si>
  <si>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</si>
  <si>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</si>
  <si>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</si>
  <si>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</si>
  <si>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</si>
  <si>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</si>
  <si>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</si>
  <si>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</si>
  <si>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</si>
  <si>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</si>
  <si>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</si>
  <si>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</si>
  <si>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</si>
  <si>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</si>
  <si>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</si>
  <si>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</si>
  <si>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</si>
  <si>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</si>
  <si>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</si>
  <si>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</si>
  <si>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</si>
  <si>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</si>
  <si>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</si>
  <si>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</si>
  <si>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</si>
  <si>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</si>
  <si>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</si>
  <si>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</si>
  <si>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</si>
  <si>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</si>
  <si>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</si>
  <si>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</si>
  <si>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</si>
  <si>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</si>
  <si>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</si>
  <si>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</si>
  <si>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</si>
  <si>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</si>
  <si>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</si>
  <si>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</si>
  <si>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</si>
  <si>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</si>
  <si>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</si>
  <si>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</si>
  <si>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</si>
  <si>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</si>
  <si>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</si>
  <si>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</si>
  <si>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</si>
  <si>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</si>
  <si>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</si>
  <si>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</si>
  <si>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</si>
  <si>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</si>
  <si>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</si>
  <si>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</si>
  <si>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</si>
  <si>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</si>
  <si>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</si>
  <si>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</si>
  <si>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</si>
  <si>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</si>
  <si>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</si>
  <si>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</si>
  <si>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</si>
  <si>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</si>
  <si>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</si>
  <si>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</si>
  <si>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</si>
  <si>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</si>
  <si>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</si>
  <si>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</si>
  <si>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</si>
  <si>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</si>
  <si>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</si>
  <si>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</si>
  <si>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</si>
  <si>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</si>
  <si>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</si>
  <si>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</si>
  <si>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</si>
  <si>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</si>
  <si>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</si>
  <si>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</si>
  <si>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</si>
  <si>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</si>
  <si>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</si>
  <si>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</si>
  <si>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</si>
  <si>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</si>
  <si>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</si>
  <si>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</si>
  <si>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</si>
  <si>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</si>
  <si>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</si>
  <si>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</si>
  <si>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</si>
  <si>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</si>
  <si>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</si>
  <si>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</si>
  <si>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</si>
  <si>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</si>
  <si>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</si>
  <si>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</si>
  <si>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</si>
  <si>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</si>
  <si>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</si>
  <si>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</si>
  <si>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</si>
  <si>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</si>
  <si>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</si>
  <si>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</si>
  <si>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</si>
  <si>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</si>
  <si>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</si>
  <si>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</si>
  <si>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</si>
  <si>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</si>
  <si>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</si>
  <si>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</si>
  <si>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</si>
  <si>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</si>
  <si>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</si>
  <si>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</si>
  <si>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</si>
  <si>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</si>
  <si>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</si>
  <si>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</si>
  <si>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</si>
  <si>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</si>
  <si>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</si>
  <si>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</si>
  <si>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</si>
  <si>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</si>
  <si>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</si>
  <si>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</si>
  <si>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</si>
  <si>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</si>
  <si>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</si>
  <si>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</si>
  <si>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</si>
  <si>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</si>
  <si>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</si>
  <si>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</si>
  <si>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</si>
  <si>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</si>
  <si>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</si>
  <si>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</si>
  <si>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</si>
  <si>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</si>
  <si>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</si>
  <si>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</si>
  <si>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</si>
  <si>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</si>
  <si>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</si>
  <si>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</si>
  <si>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</si>
  <si>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</si>
  <si>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</si>
  <si>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</si>
  <si>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</si>
  <si>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</si>
  <si>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</si>
  <si>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</si>
  <si>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</si>
  <si>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</si>
  <si>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</si>
  <si>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</si>
  <si>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</si>
  <si>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</si>
  <si>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</si>
  <si>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</si>
  <si>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</si>
  <si>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</si>
  <si>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</si>
  <si>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</si>
  <si>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</si>
  <si>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</si>
  <si>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</si>
  <si>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</si>
  <si>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</si>
  <si>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</si>
  <si>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</si>
  <si>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</si>
  <si>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</si>
  <si>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</si>
  <si>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</si>
  <si>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</si>
  <si>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</si>
  <si>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</si>
  <si>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</si>
  <si>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</si>
  <si>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</si>
  <si>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</si>
  <si>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</si>
  <si>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</si>
  <si>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</si>
  <si>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</si>
  <si>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</si>
  <si>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</si>
  <si>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</si>
  <si>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</si>
  <si>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</si>
  <si>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</si>
  <si>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</si>
  <si>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</si>
  <si>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</si>
  <si>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</si>
  <si>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</si>
  <si>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</si>
  <si>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</si>
  <si>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</si>
  <si>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</si>
  <si>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</si>
  <si>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</si>
  <si>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</si>
  <si>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</si>
  <si>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</si>
  <si>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</si>
  <si>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</si>
  <si>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</si>
  <si>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</si>
  <si>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</si>
  <si>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</si>
  <si>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</si>
  <si>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</si>
  <si>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</si>
  <si>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</si>
  <si>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</si>
  <si>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</si>
  <si>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</si>
  <si>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</si>
  <si>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</si>
  <si>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</si>
  <si>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</si>
  <si>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</si>
  <si>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</si>
  <si>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</si>
  <si>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</si>
  <si>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</si>
  <si>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</si>
  <si>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</si>
  <si>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</si>
  <si>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</si>
  <si>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</si>
  <si>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</si>
  <si>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</si>
  <si>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</si>
  <si>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</si>
  <si>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</si>
  <si>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</si>
  <si>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</si>
  <si>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</si>
  <si>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</si>
  <si>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</si>
  <si>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</si>
  <si>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</si>
  <si>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</si>
  <si>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</si>
  <si>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</si>
  <si>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</si>
  <si>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</si>
  <si>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</si>
  <si>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</si>
  <si>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</si>
  <si>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</si>
  <si>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</si>
  <si>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</si>
  <si>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</si>
  <si>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</si>
  <si>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</si>
  <si>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</si>
  <si>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</si>
  <si>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</si>
  <si>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</si>
  <si>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</si>
  <si>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</si>
  <si>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</si>
  <si>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</si>
  <si>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</si>
  <si>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</si>
  <si>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</si>
  <si>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</si>
  <si>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</si>
  <si>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</si>
  <si>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</si>
  <si>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</si>
  <si>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</si>
  <si>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</si>
  <si>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</si>
  <si>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</si>
  <si>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</si>
  <si>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</si>
  <si>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</si>
  <si>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</si>
  <si>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</si>
  <si>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</si>
  <si>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</si>
  <si>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</si>
  <si>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</si>
  <si>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</si>
  <si>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</si>
  <si>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</si>
  <si>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</si>
  <si>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</si>
  <si>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</si>
  <si>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</si>
  <si>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</si>
  <si>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</si>
  <si>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</si>
  <si>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</si>
  <si>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</si>
  <si>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</si>
  <si>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</si>
  <si>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</si>
  <si>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</si>
  <si>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</si>
  <si>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</si>
  <si>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</si>
  <si>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</si>
  <si>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</si>
  <si>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</si>
  <si>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</si>
  <si>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</si>
  <si>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</si>
  <si>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</si>
  <si>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</si>
  <si>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</si>
  <si>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</si>
  <si>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</si>
  <si>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</si>
  <si>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</si>
  <si>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</si>
  <si>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</si>
  <si>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</si>
  <si>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</si>
  <si>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</si>
  <si>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</si>
  <si>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</si>
  <si>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</si>
  <si>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</si>
  <si>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</si>
  <si>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</si>
  <si>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</si>
  <si>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</si>
  <si>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</si>
  <si>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</si>
  <si>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</si>
  <si>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</si>
  <si>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</si>
  <si>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</si>
  <si>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</si>
  <si>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</si>
  <si>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</si>
  <si>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</si>
  <si>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</si>
  <si>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</si>
  <si>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</si>
  <si>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</si>
  <si>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</si>
  <si>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</si>
  <si>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</si>
  <si>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</si>
  <si>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</si>
  <si>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</si>
  <si>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</si>
  <si>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</si>
  <si>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</si>
  <si>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</si>
  <si>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</si>
  <si>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</si>
  <si>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</si>
  <si>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</si>
  <si>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</si>
  <si>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</si>
  <si>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</si>
  <si>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</si>
  <si>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</si>
  <si>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</si>
  <si>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</si>
  <si>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</si>
  <si>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</si>
  <si>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</si>
  <si>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</si>
  <si>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</si>
  <si>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</si>
  <si>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</si>
  <si>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</si>
  <si>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</si>
  <si>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</si>
  <si>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</si>
  <si>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</si>
  <si>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</si>
  <si>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</si>
  <si>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</si>
  <si>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</si>
  <si>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</si>
  <si>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</si>
  <si>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</si>
  <si>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</si>
  <si>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</si>
  <si>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</si>
  <si>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</si>
  <si>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</si>
  <si>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</si>
  <si>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</si>
  <si>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</si>
  <si>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</si>
  <si>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</si>
  <si>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</si>
  <si>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</si>
  <si>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</si>
  <si>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</si>
  <si>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</si>
  <si>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</si>
  <si>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</si>
  <si>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</si>
  <si>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</si>
  <si>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</si>
  <si>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</si>
  <si>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</si>
  <si>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</si>
  <si>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</si>
  <si>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</si>
  <si>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</si>
  <si>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</si>
  <si>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</si>
  <si>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</si>
  <si>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</si>
  <si>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</si>
  <si>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</si>
  <si>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</si>
  <si>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</si>
  <si>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</si>
  <si>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</si>
  <si>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</si>
  <si>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</si>
  <si>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</si>
  <si>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</si>
  <si>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</si>
  <si>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</si>
  <si>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</si>
  <si>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</si>
  <si>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</si>
  <si>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</si>
  <si>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</si>
  <si>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</si>
  <si>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</si>
  <si>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</si>
  <si>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</si>
  <si>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</si>
  <si>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</si>
  <si>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</si>
  <si>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</si>
  <si>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</si>
  <si>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</si>
  <si>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</si>
  <si>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</si>
  <si>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</si>
  <si>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</si>
  <si>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</si>
  <si>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</si>
  <si>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</si>
  <si>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</si>
  <si>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</si>
  <si>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</si>
  <si>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</si>
  <si>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</si>
  <si>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</si>
  <si>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</si>
  <si>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</si>
  <si>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</si>
  <si>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</si>
  <si>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</si>
  <si>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</si>
  <si>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</si>
  <si>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</si>
  <si>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</si>
  <si>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</si>
  <si>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</si>
  <si>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</si>
  <si>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</si>
  <si>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</si>
  <si>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</si>
  <si>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</si>
  <si>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</si>
  <si>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</si>
  <si>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</si>
  <si>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</si>
  <si>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</si>
  <si>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</si>
  <si>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</si>
  <si>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</si>
  <si>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</si>
  <si>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</si>
  <si>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</si>
  <si>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</si>
  <si>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</si>
  <si>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</si>
  <si>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</si>
  <si>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</si>
  <si>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</si>
  <si>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</si>
  <si>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</si>
  <si>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</si>
  <si>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</si>
  <si>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</si>
  <si>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</si>
  <si>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</si>
  <si>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</si>
  <si>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</si>
  <si>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</si>
  <si>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</si>
  <si>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</si>
  <si>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</si>
  <si>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</si>
  <si>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</si>
  <si>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</si>
  <si>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</si>
  <si>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</si>
  <si>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</si>
  <si>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</si>
  <si>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</si>
  <si>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</si>
  <si>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</si>
  <si>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</si>
  <si>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</si>
  <si>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</si>
  <si>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</si>
  <si>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</si>
  <si>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</si>
  <si>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</si>
  <si>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</si>
  <si>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</si>
  <si>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</si>
  <si>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</si>
  <si>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</si>
  <si>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</si>
  <si>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</si>
  <si>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</si>
  <si>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</si>
  <si>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</si>
  <si>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</si>
  <si>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</si>
  <si>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</si>
  <si>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</si>
  <si>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</si>
  <si>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</si>
  <si>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</si>
  <si>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</si>
  <si>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</si>
  <si>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</si>
  <si>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</si>
  <si>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</si>
  <si>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</si>
  <si>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</si>
  <si>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</si>
  <si>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</si>
  <si>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</si>
  <si>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</si>
  <si>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</si>
  <si>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</si>
  <si>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</si>
  <si>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</si>
  <si>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</si>
  <si>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</si>
  <si>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</si>
  <si>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</si>
  <si>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</si>
  <si>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</si>
  <si>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</si>
  <si>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</si>
  <si>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</si>
  <si>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</si>
  <si>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</si>
  <si>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</si>
  <si>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</si>
  <si>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</si>
  <si>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</si>
  <si>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</si>
  <si>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</si>
  <si>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</si>
  <si>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</si>
  <si>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</si>
  <si>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</si>
  <si>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</si>
  <si>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</si>
  <si>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</si>
  <si>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</si>
  <si>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</si>
  <si>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</si>
  <si>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</si>
  <si>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</si>
  <si>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</si>
  <si>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</si>
  <si>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</si>
  <si>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</si>
  <si>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</si>
  <si>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</si>
  <si>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</si>
  <si>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</si>
  <si>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</si>
  <si>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</si>
  <si>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</si>
  <si>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</si>
  <si>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</si>
  <si>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</si>
  <si>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</si>
  <si>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</si>
  <si>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</si>
  <si>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</si>
  <si>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</si>
  <si>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</si>
  <si>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</si>
  <si>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</si>
  <si>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</si>
  <si>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</si>
  <si>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</si>
  <si>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</si>
  <si>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</si>
  <si>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</si>
  <si>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</si>
  <si>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</si>
  <si>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</si>
  <si>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</si>
  <si>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</si>
  <si>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</si>
  <si>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</si>
  <si>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</si>
  <si>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</si>
  <si>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</si>
  <si>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</si>
  <si>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</si>
  <si>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</si>
  <si>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</si>
  <si>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</si>
  <si>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</si>
  <si>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</si>
  <si>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</si>
  <si>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</si>
  <si>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</si>
  <si>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</si>
  <si>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</si>
  <si>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</si>
  <si>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</si>
  <si>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</si>
  <si>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</si>
  <si>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</si>
  <si>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</si>
  <si>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</si>
  <si>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</si>
  <si>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</si>
  <si>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</si>
  <si>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</si>
  <si>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</si>
  <si>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</si>
  <si>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</si>
  <si>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</si>
  <si>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</si>
  <si>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</si>
  <si>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</si>
  <si>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</si>
  <si>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</si>
  <si>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</si>
  <si>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</si>
  <si>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</si>
  <si>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</si>
  <si>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</si>
  <si>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</si>
  <si>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</si>
  <si>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</si>
  <si>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</si>
  <si>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</si>
  <si>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</si>
  <si>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</si>
  <si>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</si>
  <si>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</si>
  <si>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</si>
  <si>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</si>
  <si>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</si>
  <si>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</si>
  <si>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</si>
  <si>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</si>
  <si>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</si>
  <si>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</si>
  <si>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</si>
  <si>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</si>
  <si>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</si>
  <si>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</si>
  <si>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</si>
  <si>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</si>
  <si>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</si>
  <si>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</si>
  <si>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</si>
  <si>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</si>
  <si>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</si>
  <si>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</si>
  <si>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</si>
  <si>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</si>
  <si>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</si>
  <si>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</si>
  <si>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</si>
  <si>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</si>
  <si>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</si>
  <si>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</si>
  <si>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</si>
  <si>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</si>
  <si>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</si>
  <si>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</si>
  <si>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</si>
  <si>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</si>
  <si>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</si>
  <si>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</si>
  <si>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</si>
  <si>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</si>
  <si>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</si>
  <si>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</si>
  <si>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</si>
  <si>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</si>
  <si>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</si>
  <si>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</si>
  <si>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</si>
  <si>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</si>
  <si>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</si>
  <si>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</si>
  <si>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</si>
  <si>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</si>
  <si>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</si>
  <si>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</si>
  <si>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</si>
  <si>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</si>
  <si>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</si>
  <si>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</si>
  <si>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</si>
  <si>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</si>
  <si>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</si>
  <si>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</si>
  <si>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</si>
  <si>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</si>
  <si>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</si>
  <si>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</si>
  <si>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</si>
  <si>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</si>
  <si>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</si>
  <si>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</si>
  <si>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</si>
  <si>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</si>
  <si>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</si>
  <si>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</si>
  <si>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</si>
  <si>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</si>
  <si>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</si>
  <si>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</si>
  <si>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</si>
  <si>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</si>
  <si>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</si>
  <si>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</si>
  <si>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</si>
  <si>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</si>
  <si>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</si>
  <si>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</si>
  <si>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</si>
  <si>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</si>
  <si>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</si>
  <si>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</si>
  <si>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</si>
  <si>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</si>
  <si>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</si>
  <si>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</si>
  <si>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</si>
  <si>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</si>
  <si>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</si>
  <si>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</si>
  <si>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</si>
  <si>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</si>
  <si>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</si>
  <si>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</si>
  <si>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</si>
  <si>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</si>
  <si>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</si>
  <si>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</si>
  <si>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</si>
  <si>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</si>
  <si>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</si>
  <si>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</si>
  <si>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</si>
  <si>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</si>
  <si>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</si>
  <si>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</si>
  <si>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</si>
  <si>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</si>
  <si>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</si>
  <si>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</si>
  <si>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</si>
  <si>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</si>
  <si>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</si>
  <si>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</si>
  <si>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</si>
  <si>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</si>
  <si>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</si>
  <si>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</si>
  <si>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</si>
  <si>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</si>
  <si>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</si>
  <si>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</si>
  <si>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</si>
  <si>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</si>
  <si>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</si>
  <si>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</si>
  <si>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</si>
  <si>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</si>
  <si>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</si>
  <si>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</si>
  <si>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</si>
  <si>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</si>
  <si>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</si>
  <si>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</si>
  <si>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</si>
  <si>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</si>
  <si>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</si>
  <si>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</si>
  <si>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</si>
  <si>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</si>
  <si>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</si>
  <si>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</si>
  <si>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</si>
  <si>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</si>
  <si>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</si>
  <si>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</si>
  <si>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</si>
  <si>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</si>
  <si>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</si>
  <si>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</si>
  <si>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</si>
  <si>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</si>
  <si>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</si>
  <si>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</si>
  <si>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</si>
  <si>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</si>
  <si>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</si>
  <si>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</si>
  <si>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</si>
  <si>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</si>
  <si>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</si>
  <si>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</si>
  <si>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</si>
  <si>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</si>
  <si>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</si>
  <si>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</si>
  <si>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</si>
  <si>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</si>
  <si>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</si>
  <si>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</si>
  <si>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</si>
  <si>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</si>
  <si>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</si>
  <si>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</si>
  <si>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</si>
  <si>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</si>
  <si>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</si>
  <si>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</si>
  <si>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</si>
  <si>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</si>
  <si>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</si>
  <si>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</si>
  <si>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</si>
  <si>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</si>
  <si>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</si>
  <si>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</si>
  <si>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</si>
  <si>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</si>
  <si>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</si>
  <si>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</si>
  <si>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</si>
  <si>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</si>
  <si>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</si>
  <si>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</si>
  <si>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</si>
  <si>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</si>
  <si>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</si>
  <si>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</si>
  <si>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</si>
  <si>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</si>
  <si>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</si>
  <si>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</si>
  <si>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</si>
  <si>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</si>
  <si>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</si>
  <si>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</si>
  <si>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</si>
  <si>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</si>
  <si>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</si>
  <si>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</si>
  <si>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</si>
  <si>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</si>
  <si>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</si>
  <si>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</si>
  <si>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</si>
  <si>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</si>
  <si>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</si>
  <si>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</si>
  <si>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</si>
  <si>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</si>
  <si>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</si>
  <si>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</si>
  <si>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</si>
  <si>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</si>
  <si>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</si>
  <si>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</si>
  <si>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</si>
  <si>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</si>
  <si>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</si>
  <si>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</si>
  <si>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</si>
  <si>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</si>
  <si>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</si>
  <si>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</si>
  <si>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</si>
  <si>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</si>
  <si>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</si>
  <si>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</si>
  <si>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</si>
  <si>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</si>
  <si>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</si>
  <si>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</si>
  <si>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</si>
  <si>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</si>
  <si>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</si>
  <si>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</si>
  <si>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</si>
  <si>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</si>
  <si>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</si>
  <si>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</si>
  <si>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</si>
  <si>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</si>
  <si>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</si>
  <si>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</si>
  <si>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</si>
  <si>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</si>
  <si>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</si>
  <si>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</si>
  <si>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</si>
  <si>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</si>
  <si>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</si>
  <si>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</si>
  <si>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</si>
  <si>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</si>
  <si>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</si>
  <si>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</si>
  <si>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</si>
  <si>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</si>
  <si>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</si>
  <si>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</si>
  <si>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</si>
  <si>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</si>
  <si>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</si>
  <si>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</si>
  <si>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</si>
  <si>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</si>
  <si>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</si>
  <si>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</si>
  <si>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</si>
  <si>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</si>
  <si>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</si>
  <si>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</si>
  <si>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</si>
  <si>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</si>
  <si>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</si>
  <si>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</si>
  <si>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</si>
  <si>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</si>
  <si>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</si>
  <si>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</si>
  <si>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</si>
  <si>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</si>
  <si>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</si>
  <si>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</si>
  <si>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</si>
  <si>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</si>
  <si>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</si>
  <si>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</si>
  <si>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</si>
  <si>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</si>
  <si>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</si>
  <si>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</si>
  <si>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</si>
  <si>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</si>
  <si>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</si>
  <si>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</si>
  <si>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</si>
  <si>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</si>
  <si>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</si>
  <si>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</si>
  <si>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</si>
  <si>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</si>
  <si>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</si>
  <si>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</si>
  <si>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</si>
  <si>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</si>
  <si>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</si>
  <si>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</si>
  <si>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</si>
  <si>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</si>
  <si>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</si>
  <si>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</si>
  <si>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</si>
  <si>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</si>
  <si>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</si>
  <si>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</si>
  <si>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</si>
  <si>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</si>
  <si>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</si>
  <si>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</si>
  <si>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</si>
  <si>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</si>
  <si>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</si>
  <si>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</si>
  <si>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</si>
  <si>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</si>
  <si>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</si>
  <si>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</si>
  <si>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</si>
  <si>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</si>
  <si>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</si>
  <si>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</si>
  <si>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</si>
  <si>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</si>
  <si>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</si>
  <si>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</si>
  <si>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</si>
  <si>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</si>
  <si>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</si>
  <si>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</si>
  <si>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</si>
  <si>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</si>
  <si>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</si>
  <si>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</si>
  <si>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</si>
  <si>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</si>
  <si>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</si>
  <si>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</si>
  <si>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</si>
  <si>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</si>
  <si>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</si>
  <si>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</si>
  <si>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</si>
  <si>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</si>
  <si>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</si>
  <si>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</si>
  <si>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</si>
  <si>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</si>
  <si>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</si>
  <si>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</si>
  <si>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</si>
  <si>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</si>
  <si>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</si>
  <si>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</si>
  <si>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</si>
  <si>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</si>
  <si>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</si>
  <si>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</si>
  <si>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</si>
  <si>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</si>
  <si>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</si>
  <si>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</si>
  <si>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</si>
  <si>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</si>
  <si>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</si>
  <si>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</si>
  <si>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</si>
  <si>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</si>
  <si>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</si>
  <si>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</si>
  <si>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</si>
  <si>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</si>
  <si>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</si>
  <si>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</si>
  <si>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</si>
  <si>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</si>
  <si>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</si>
  <si>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</si>
  <si>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</si>
  <si>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</si>
  <si>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</si>
  <si>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</si>
  <si>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</si>
  <si>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</si>
  <si>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</si>
  <si>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</si>
  <si>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</si>
  <si>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</si>
  <si>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</si>
  <si>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</si>
  <si>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</si>
  <si>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</si>
  <si>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</si>
  <si>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</si>
  <si>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</si>
  <si>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</si>
  <si>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</si>
  <si>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</si>
  <si>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</si>
  <si>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</si>
  <si>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</si>
  <si>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</si>
  <si>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</si>
  <si>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</si>
  <si>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</si>
  <si>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</si>
  <si>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</si>
  <si>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</si>
  <si>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</si>
  <si>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</si>
  <si>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</si>
  <si>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</si>
  <si>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</si>
  <si>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</si>
  <si>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</si>
  <si>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</si>
  <si>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</si>
  <si>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</si>
  <si>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</si>
  <si>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</si>
  <si>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</si>
  <si>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</si>
  <si>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</si>
  <si>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</si>
  <si>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</si>
  <si>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</si>
  <si>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</si>
  <si>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</si>
  <si>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</si>
  <si>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</si>
  <si>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</si>
  <si>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</si>
  <si>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</si>
  <si>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</si>
  <si>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</si>
  <si>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</si>
  <si>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</si>
  <si>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</si>
  <si>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</si>
  <si>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</si>
  <si>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</si>
  <si>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</si>
  <si>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</si>
  <si>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</si>
  <si>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</si>
  <si>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</si>
  <si>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</si>
  <si>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</si>
  <si>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</si>
  <si>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</si>
  <si>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</si>
  <si>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</si>
  <si>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</si>
  <si>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</si>
  <si>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</si>
  <si>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</si>
  <si>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</si>
  <si>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</si>
  <si>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</si>
  <si>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</si>
  <si>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</si>
  <si>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</si>
  <si>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</si>
  <si>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</si>
  <si>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</si>
  <si>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</si>
  <si>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</si>
  <si>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</si>
  <si>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</si>
  <si>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</si>
  <si>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</si>
  <si>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</si>
  <si>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</si>
  <si>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</si>
  <si>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</si>
  <si>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</si>
  <si>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</si>
  <si>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</si>
  <si>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</si>
  <si>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</si>
  <si>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</si>
  <si>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</si>
  <si>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</si>
  <si>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</si>
  <si>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</si>
  <si>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</si>
  <si>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</si>
  <si>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</si>
  <si>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</si>
  <si>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</si>
  <si>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</si>
  <si>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</si>
  <si>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</si>
  <si>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</si>
  <si>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</si>
  <si>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</si>
  <si>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</si>
  <si>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</si>
  <si>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</si>
  <si>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</si>
  <si>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</si>
  <si>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</si>
  <si>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</si>
  <si>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</si>
  <si>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</si>
  <si>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</si>
  <si>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</si>
  <si>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</si>
  <si>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</si>
  <si>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</si>
  <si>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</si>
  <si>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</si>
  <si>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</si>
  <si>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</si>
  <si>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</si>
  <si>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</si>
  <si>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</si>
  <si>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</si>
  <si>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</si>
  <si>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</si>
  <si>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</si>
  <si>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</si>
  <si>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</si>
  <si>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</si>
  <si>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</si>
  <si>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</si>
  <si>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</si>
  <si>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</si>
  <si>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</si>
  <si>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</si>
  <si>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</si>
  <si>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</si>
  <si>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</si>
  <si>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</si>
  <si>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</si>
  <si>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</si>
  <si>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</si>
  <si>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</si>
  <si>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</si>
  <si>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</si>
  <si>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</si>
  <si>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</si>
  <si>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</si>
  <si>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</si>
  <si>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</si>
  <si>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</si>
  <si>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</si>
  <si>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</si>
  <si>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</si>
  <si>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</si>
  <si>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</si>
  <si>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</si>
  <si>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</si>
  <si>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</si>
  <si>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</si>
  <si>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</si>
  <si>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</si>
  <si>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</si>
  <si>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</si>
  <si>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</si>
  <si>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</si>
  <si>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</si>
  <si>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</si>
  <si>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</si>
  <si>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</si>
  <si>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</si>
  <si>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</si>
  <si>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</si>
  <si>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</si>
  <si>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</si>
  <si>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</si>
  <si>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</si>
  <si>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</si>
  <si>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</si>
  <si>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</si>
  <si>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</si>
  <si>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</si>
  <si>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</si>
  <si>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</si>
  <si>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</si>
  <si>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</si>
  <si>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</si>
  <si>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</si>
  <si>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</si>
  <si>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</si>
  <si>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</si>
  <si>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</si>
  <si>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</si>
  <si>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</si>
  <si>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</si>
  <si>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</si>
  <si>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</si>
  <si>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</si>
  <si>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</si>
  <si>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</si>
  <si>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</si>
  <si>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</si>
  <si>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</si>
  <si>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</si>
  <si>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</si>
  <si>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</si>
  <si>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</si>
  <si>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</si>
  <si>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</si>
  <si>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</si>
  <si>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</si>
  <si>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</si>
  <si>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</si>
  <si>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</si>
  <si>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</si>
  <si>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</si>
  <si>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</si>
  <si>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</si>
  <si>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</si>
  <si>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</si>
  <si>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</si>
  <si>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</si>
  <si>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</si>
  <si>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</si>
  <si>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</si>
  <si>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</si>
  <si>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</si>
  <si>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</si>
  <si>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</si>
  <si>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</si>
  <si>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</si>
  <si>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</si>
  <si>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</si>
  <si>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</si>
  <si>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</si>
  <si>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</si>
  <si>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</si>
  <si>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</si>
  <si>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</si>
  <si>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</si>
  <si>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</si>
  <si>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</si>
  <si>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</si>
  <si>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</si>
  <si>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</si>
  <si>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</si>
  <si>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</si>
  <si>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</si>
  <si>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</si>
  <si>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</si>
  <si>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</si>
  <si>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</si>
  <si>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</si>
  <si>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</si>
  <si>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</si>
  <si>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</si>
  <si>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</si>
  <si>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</si>
  <si>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</si>
  <si>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</si>
  <si>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</si>
  <si>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</si>
  <si>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</si>
  <si>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</si>
  <si>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</si>
  <si>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</si>
  <si>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</si>
  <si>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</si>
  <si>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</si>
  <si>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</si>
  <si>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</si>
  <si>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</si>
  <si>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</si>
  <si>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</si>
  <si>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</si>
  <si>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</si>
  <si>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</si>
  <si>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</si>
  <si>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</si>
  <si>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</si>
  <si>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</si>
  <si>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</si>
  <si>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</si>
  <si>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</si>
  <si>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</si>
  <si>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</si>
  <si>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</si>
  <si>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</si>
  <si>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</si>
  <si>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</si>
  <si>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</si>
  <si>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</si>
  <si>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</si>
  <si>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</si>
  <si>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</si>
  <si>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</si>
  <si>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</si>
  <si>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</si>
  <si>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</si>
  <si>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</si>
  <si>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</si>
  <si>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</si>
  <si>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</si>
  <si>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</si>
  <si>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</si>
  <si>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</si>
  <si>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</si>
  <si>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</si>
  <si>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</si>
  <si>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</si>
  <si>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</si>
  <si>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</si>
  <si>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</si>
  <si>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</si>
  <si>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</si>
  <si>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</si>
  <si>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</si>
  <si>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</si>
  <si>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</si>
  <si>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</si>
  <si>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</si>
  <si>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</si>
  <si>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</si>
  <si>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</si>
  <si>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</si>
  <si>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</si>
  <si>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</si>
  <si>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</si>
  <si>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</si>
  <si>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</si>
  <si>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</si>
  <si>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</si>
  <si>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</si>
  <si>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</si>
  <si>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</si>
  <si>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</si>
  <si>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</si>
  <si>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</si>
  <si>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</si>
  <si>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</si>
  <si>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</si>
  <si>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</si>
  <si>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</si>
  <si>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</si>
  <si>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</si>
  <si>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</si>
  <si>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</si>
  <si>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</si>
  <si>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</si>
  <si>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</si>
  <si>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</si>
  <si>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</si>
  <si>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</si>
  <si>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</si>
  <si>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</si>
  <si>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</si>
  <si>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</si>
  <si>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</si>
  <si>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</si>
  <si>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</si>
  <si>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</si>
  <si>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</si>
  <si>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</si>
  <si>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</si>
  <si>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</si>
  <si>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</si>
  <si>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</si>
  <si>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</si>
  <si>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</si>
  <si>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</si>
  <si>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</si>
  <si>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</si>
  <si>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</si>
  <si>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</si>
  <si>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</si>
  <si>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</si>
  <si>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</si>
  <si>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</si>
  <si>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</si>
  <si>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</si>
  <si>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</si>
  <si>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</si>
  <si>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</si>
  <si>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</si>
  <si>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</si>
  <si>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</si>
  <si>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</si>
  <si>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</si>
  <si>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</si>
  <si>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</si>
  <si>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</si>
  <si>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</si>
  <si>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</si>
  <si>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</si>
  <si>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</si>
  <si>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</si>
  <si>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</si>
  <si>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</si>
  <si>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</si>
  <si>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</si>
  <si>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</si>
  <si>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</si>
  <si>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</si>
  <si>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</si>
  <si>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</si>
  <si>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</si>
  <si>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</si>
  <si>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</si>
  <si>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</si>
  <si>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</si>
  <si>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</si>
  <si>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</si>
  <si>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</si>
  <si>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</si>
  <si>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</si>
  <si>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</si>
  <si>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</si>
  <si>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</si>
  <si>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</si>
  <si>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</si>
  <si>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</si>
  <si>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</si>
  <si>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</si>
  <si>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</si>
  <si>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</si>
  <si>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</si>
  <si>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</si>
  <si>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</si>
  <si>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</si>
  <si>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</si>
  <si>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</si>
  <si>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</si>
  <si>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</si>
  <si>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</si>
  <si>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</si>
  <si>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</si>
  <si>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</si>
  <si>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</si>
  <si>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</si>
  <si>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</si>
  <si>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</si>
  <si>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</si>
  <si>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</si>
  <si>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</si>
  <si>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</si>
  <si>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</si>
  <si>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</si>
  <si>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</si>
  <si>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</si>
  <si>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</si>
  <si>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</si>
  <si>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</si>
  <si>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</si>
  <si>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</si>
  <si>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</si>
  <si>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</si>
  <si>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</si>
  <si>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</si>
  <si>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</si>
  <si>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</si>
  <si>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</si>
  <si>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</si>
  <si>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</si>
  <si>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</si>
  <si>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</si>
  <si>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</si>
  <si>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</si>
  <si>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</si>
  <si>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</si>
  <si>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</si>
  <si>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</si>
  <si>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</si>
  <si>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</si>
  <si>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</si>
  <si>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</si>
  <si>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</si>
  <si>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</si>
  <si>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</si>
  <si>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</si>
  <si>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</si>
  <si>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</si>
  <si>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</si>
  <si>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</si>
  <si>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</si>
  <si>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</si>
  <si>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</si>
  <si>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</si>
  <si>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</si>
  <si>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</si>
  <si>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</si>
  <si>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</si>
  <si>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</si>
  <si>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</si>
  <si>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</si>
  <si>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</si>
  <si>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</si>
  <si>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</si>
  <si>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</si>
  <si>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</si>
  <si>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</si>
  <si>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</si>
  <si>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</si>
  <si>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</si>
  <si>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</si>
  <si>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</si>
  <si>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</si>
  <si>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</si>
  <si>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</si>
  <si>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</si>
  <si>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</si>
  <si>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</si>
  <si>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</si>
  <si>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</si>
  <si>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</si>
  <si>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</si>
  <si>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</si>
  <si>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</si>
  <si>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</si>
  <si>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</si>
  <si>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</si>
  <si>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</si>
  <si>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</si>
  <si>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</si>
  <si>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</si>
  <si>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</si>
  <si>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</si>
  <si>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</si>
  <si>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</si>
  <si>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</si>
  <si>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</si>
  <si>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</si>
  <si>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</si>
  <si>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</si>
  <si>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</si>
  <si>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</si>
  <si>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</si>
  <si>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</si>
  <si>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</si>
  <si>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</si>
  <si>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</si>
  <si>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</si>
  <si>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</si>
  <si>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</si>
  <si>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</si>
  <si>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</si>
  <si>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</si>
  <si>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</si>
  <si>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</si>
  <si>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</si>
  <si>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</si>
  <si>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</si>
  <si>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</si>
  <si>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</si>
  <si>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</si>
  <si>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</si>
  <si>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</si>
  <si>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</si>
  <si>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</si>
  <si>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</si>
  <si>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</si>
  <si>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</si>
  <si>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</si>
  <si>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</si>
  <si>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</si>
  <si>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</si>
  <si>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</si>
  <si>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</si>
  <si>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</si>
  <si>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</si>
  <si>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</si>
  <si>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</si>
  <si>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</si>
  <si>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</si>
  <si>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</si>
  <si>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</si>
  <si>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</si>
  <si>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</si>
  <si>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</si>
  <si>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</si>
  <si>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</si>
  <si>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</si>
  <si>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</si>
  <si>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</si>
  <si>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</si>
  <si>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</si>
  <si>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</si>
  <si>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</si>
  <si>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</si>
  <si>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</si>
  <si>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</si>
  <si>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</si>
  <si>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</si>
  <si>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</si>
  <si>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</si>
  <si>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</si>
  <si>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</si>
  <si>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</si>
  <si>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</si>
  <si>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</si>
  <si>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</si>
  <si>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</si>
  <si>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</si>
  <si>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</si>
  <si>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</si>
  <si>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</si>
  <si>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</si>
  <si>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</si>
  <si>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</si>
  <si>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</si>
  <si>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</si>
  <si>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</si>
  <si>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</si>
  <si>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</si>
  <si>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</si>
  <si>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</si>
  <si>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</si>
  <si>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</si>
  <si>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</si>
  <si>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</si>
  <si>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</si>
  <si>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</si>
  <si>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</si>
  <si>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</si>
  <si>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</si>
  <si>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</si>
  <si>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</si>
  <si>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</si>
  <si>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</si>
  <si>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</si>
  <si>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</si>
  <si>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</si>
  <si>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</si>
  <si>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</si>
  <si>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</si>
  <si>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</si>
  <si>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</si>
  <si>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</si>
  <si>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</si>
  <si>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</si>
  <si>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</si>
  <si>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</si>
  <si>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</si>
  <si>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</si>
  <si>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</si>
  <si>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</si>
  <si>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</si>
  <si>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</si>
  <si>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</si>
  <si>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</si>
  <si>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</si>
  <si>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</si>
  <si>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</si>
  <si>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</si>
  <si>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</si>
  <si>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</si>
  <si>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</si>
  <si>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</si>
  <si>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</si>
  <si>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</si>
  <si>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</si>
  <si>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</si>
  <si>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</si>
  <si>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</si>
  <si>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</si>
  <si>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</si>
  <si>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</si>
  <si>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</si>
  <si>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</si>
  <si>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</si>
  <si>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</si>
  <si>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</si>
  <si>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</si>
  <si>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</si>
  <si>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</si>
  <si>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</si>
  <si>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</si>
  <si>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</si>
  <si>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</si>
  <si>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</si>
  <si>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</si>
  <si>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</si>
  <si>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</si>
  <si>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</si>
  <si>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</si>
  <si>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</si>
  <si>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</si>
  <si>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</si>
  <si>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</si>
  <si>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</si>
  <si>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</si>
  <si>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</si>
  <si>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</si>
  <si>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</si>
  <si>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</si>
  <si>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</si>
  <si>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</si>
  <si>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</si>
  <si>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</si>
  <si>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</si>
  <si>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</si>
  <si>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</si>
  <si>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</si>
  <si>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</si>
  <si>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</si>
  <si>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</si>
  <si>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</si>
  <si>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</si>
  <si>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</si>
  <si>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</si>
  <si>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</si>
  <si>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</si>
  <si>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</si>
  <si>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</si>
  <si>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</si>
  <si>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</si>
  <si>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</si>
  <si>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</si>
  <si>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</si>
  <si>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</si>
  <si>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</si>
  <si>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</si>
  <si>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</si>
  <si>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</si>
  <si>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</si>
  <si>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</si>
  <si>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</si>
  <si>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</si>
  <si>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</si>
  <si>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</si>
  <si>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</si>
  <si>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</si>
  <si>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</si>
  <si>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</si>
  <si>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</si>
  <si>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</si>
  <si>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</si>
  <si>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</si>
  <si>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</si>
  <si>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</si>
  <si>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</si>
  <si>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</si>
  <si>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</si>
  <si>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</si>
  <si>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</si>
  <si>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</si>
  <si>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</si>
  <si>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</si>
  <si>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</si>
  <si>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</si>
  <si>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</si>
  <si>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</si>
  <si>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</si>
  <si>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</si>
  <si>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</si>
  <si>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</si>
  <si>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</si>
  <si>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</si>
  <si>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</si>
  <si>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</si>
  <si>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</si>
  <si>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</si>
  <si>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</si>
  <si>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</si>
  <si>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</si>
  <si>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</si>
  <si>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</si>
  <si>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</si>
  <si>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</si>
  <si>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</si>
  <si>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</si>
  <si>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</si>
  <si>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</si>
  <si>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</si>
  <si>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</si>
  <si>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</si>
  <si>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</si>
  <si>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</si>
  <si>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</si>
  <si>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</si>
  <si>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</si>
  <si>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</si>
  <si>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</si>
  <si>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</si>
  <si>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</si>
  <si>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</si>
  <si>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</si>
  <si>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</si>
  <si>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</si>
  <si>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</si>
  <si>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</si>
  <si>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</si>
  <si>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</si>
  <si>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</si>
  <si>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</si>
  <si>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</si>
  <si>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</si>
  <si>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</si>
  <si>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</si>
  <si>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</si>
  <si>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</si>
  <si>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</si>
  <si>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</si>
  <si>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</si>
  <si>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</si>
  <si>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</si>
  <si>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</si>
  <si>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</si>
  <si>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</si>
  <si>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</si>
  <si>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</si>
  <si>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</si>
  <si>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</si>
  <si>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</si>
  <si>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</si>
  <si>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</si>
  <si>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</si>
  <si>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</si>
  <si>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</si>
  <si>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</si>
  <si>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</si>
  <si>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</si>
  <si>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</si>
  <si>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</si>
  <si>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</si>
  <si>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</si>
  <si>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</si>
  <si>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</si>
  <si>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</si>
  <si>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</si>
  <si>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</si>
  <si>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</si>
  <si>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</si>
  <si>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</si>
  <si>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</si>
  <si>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</si>
  <si>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</si>
  <si>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</si>
  <si>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</si>
  <si>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</si>
  <si>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</si>
  <si>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</si>
  <si>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</si>
  <si>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</si>
  <si>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</si>
  <si>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</si>
  <si>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</si>
  <si>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</si>
  <si>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</si>
  <si>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</si>
  <si>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</si>
  <si>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</si>
  <si>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</si>
  <si>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</si>
  <si>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</si>
  <si>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</si>
  <si>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</si>
  <si>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</si>
  <si>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</si>
  <si>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</si>
  <si>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</si>
  <si>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</si>
  <si>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</si>
  <si>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</si>
  <si>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</si>
  <si>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</si>
  <si>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</si>
  <si>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</si>
  <si>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</si>
  <si>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</si>
  <si>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</si>
  <si>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</si>
  <si>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</si>
  <si>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</si>
  <si>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</si>
  <si>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</si>
  <si>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</si>
  <si>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</si>
  <si>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</si>
  <si>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</si>
  <si>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</si>
  <si>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</si>
  <si>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</si>
  <si>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</si>
  <si>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</si>
  <si>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</si>
  <si>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</si>
  <si>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</si>
  <si>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</si>
  <si>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</si>
  <si>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</si>
  <si>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</si>
  <si>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</si>
  <si>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</si>
  <si>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</si>
  <si>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</si>
  <si>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</si>
  <si>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</si>
  <si>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</si>
  <si>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</si>
  <si>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</si>
  <si>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</si>
  <si>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</si>
  <si>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</si>
  <si>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</si>
  <si>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</si>
  <si>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</si>
  <si>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</si>
  <si>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</si>
  <si>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</si>
  <si>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</si>
  <si>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</si>
  <si>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</si>
  <si>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</si>
  <si>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</si>
  <si>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</si>
  <si>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</si>
  <si>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</si>
  <si>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</si>
  <si>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</si>
  <si>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</si>
  <si>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</si>
  <si>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</si>
  <si>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</si>
  <si>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</si>
  <si>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</si>
  <si>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</si>
  <si>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</si>
  <si>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</si>
  <si>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</si>
  <si>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</si>
  <si>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</si>
  <si>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</si>
  <si>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</si>
  <si>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</si>
  <si>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</si>
  <si>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</si>
  <si>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</si>
  <si>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</si>
  <si>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</si>
  <si>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</si>
  <si>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</si>
  <si>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</si>
  <si>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</si>
  <si>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</si>
  <si>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</si>
  <si>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</si>
  <si>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</si>
  <si>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</si>
  <si>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</si>
  <si>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</si>
  <si>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</si>
  <si>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</si>
  <si>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</si>
  <si>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</si>
  <si>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</si>
  <si>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</si>
  <si>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</si>
  <si>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</si>
  <si>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</si>
  <si>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</si>
  <si>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</si>
  <si>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</si>
  <si>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</si>
  <si>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</si>
  <si>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</si>
  <si>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</si>
  <si>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</si>
  <si>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</si>
  <si>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</si>
  <si>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</si>
  <si>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</si>
  <si>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</si>
  <si>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</si>
  <si>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</si>
  <si>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</si>
  <si>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</si>
  <si>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</si>
  <si>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</si>
  <si>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</si>
  <si>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</si>
  <si>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</si>
  <si>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</si>
  <si>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</si>
  <si>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</si>
  <si>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</si>
  <si>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</si>
  <si>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</si>
  <si>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</si>
  <si>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</si>
  <si>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</si>
  <si>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</si>
  <si>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</si>
  <si>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</si>
  <si>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</si>
  <si>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</si>
  <si>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</si>
  <si>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</si>
  <si>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</si>
  <si>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</si>
  <si>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</si>
  <si>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</si>
  <si>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</si>
  <si>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</si>
  <si>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</si>
  <si>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</si>
  <si>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</si>
  <si>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</si>
  <si>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</si>
  <si>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</si>
  <si>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</si>
  <si>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</si>
  <si>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</si>
  <si>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</si>
  <si>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</si>
  <si>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</si>
  <si>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</si>
  <si>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</si>
  <si>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</si>
  <si>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</si>
  <si>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</si>
  <si>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</si>
  <si>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</si>
  <si>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</si>
  <si>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</si>
  <si>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</si>
  <si>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</si>
  <si>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</si>
  <si>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</si>
  <si>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</si>
  <si>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</si>
  <si>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</si>
  <si>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</si>
  <si>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</si>
  <si>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</si>
  <si>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</si>
  <si>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</si>
  <si>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</si>
  <si>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</si>
  <si>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</si>
  <si>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</si>
  <si>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</si>
  <si>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</si>
  <si>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</si>
  <si>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</si>
  <si>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</si>
  <si>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</si>
  <si>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</si>
  <si>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</si>
  <si>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</si>
  <si>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</si>
  <si>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</si>
  <si>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</si>
  <si>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</si>
  <si>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</si>
  <si>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</si>
  <si>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</si>
  <si>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</si>
  <si>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</si>
  <si>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</si>
  <si>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</si>
  <si>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</si>
  <si>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</si>
  <si>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</si>
  <si>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</si>
  <si>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</si>
  <si>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</si>
  <si>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</si>
  <si>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</si>
  <si>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</si>
  <si>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</si>
  <si>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</si>
  <si>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</si>
  <si>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</si>
  <si>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</si>
  <si>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</si>
  <si>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</si>
  <si>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</si>
  <si>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</si>
  <si>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</si>
  <si>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</si>
  <si>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</si>
  <si>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</si>
  <si>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</si>
  <si>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</si>
  <si>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</si>
  <si>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</si>
  <si>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</si>
  <si>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</si>
  <si>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</si>
  <si>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</si>
  <si>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</si>
  <si>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</si>
  <si>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</si>
  <si>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</si>
  <si>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</si>
  <si>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</si>
  <si>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</si>
  <si>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</si>
  <si>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</si>
  <si>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</si>
  <si>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</si>
  <si>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</si>
  <si>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</si>
  <si>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</si>
  <si>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</si>
  <si>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</si>
  <si>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</si>
  <si>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</si>
  <si>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</si>
  <si>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</si>
  <si>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</si>
  <si>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</si>
  <si>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</si>
  <si>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</si>
  <si>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</si>
  <si>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</si>
  <si>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</si>
  <si>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</si>
  <si>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</si>
  <si>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</si>
  <si>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</si>
  <si>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</si>
  <si>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</si>
  <si>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</si>
  <si>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</si>
  <si>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</si>
  <si>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</si>
  <si>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</si>
  <si>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</si>
  <si>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</si>
  <si>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</si>
  <si>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</si>
  <si>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</si>
  <si>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</si>
  <si>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</si>
  <si>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</si>
  <si>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</si>
  <si>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</si>
  <si>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</si>
  <si>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</si>
  <si>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</si>
  <si>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</si>
  <si>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</si>
  <si>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</si>
  <si>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</si>
  <si>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</si>
  <si>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</si>
  <si>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</si>
  <si>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</si>
  <si>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</si>
  <si>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</si>
  <si>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</si>
  <si>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</si>
  <si>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</si>
  <si>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</si>
  <si>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</si>
  <si>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</si>
  <si>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</si>
  <si>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</si>
  <si>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</si>
  <si>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</si>
  <si>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</si>
  <si>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</si>
  <si>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</si>
  <si>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</si>
  <si>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</si>
  <si>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</si>
  <si>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</si>
  <si>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</si>
  <si>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</si>
  <si>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</si>
  <si>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</si>
  <si>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</si>
  <si>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</si>
  <si>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</si>
  <si>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</si>
  <si>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</si>
  <si>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</si>
  <si>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</si>
  <si>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</si>
  <si>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</si>
  <si>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</si>
  <si>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</si>
  <si>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</si>
  <si>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</si>
  <si>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</si>
  <si>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</si>
  <si>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</si>
  <si>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</si>
  <si>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</si>
  <si>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</si>
  <si>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</si>
  <si>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</si>
  <si>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</si>
  <si>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</si>
  <si>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</si>
  <si>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</si>
  <si>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</si>
  <si>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</si>
  <si>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</si>
  <si>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</si>
  <si>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</si>
  <si>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</si>
  <si>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</si>
  <si>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</si>
  <si>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</si>
  <si>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</si>
  <si>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</si>
  <si>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</si>
  <si>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</si>
  <si>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</si>
  <si>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</si>
  <si>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</si>
  <si>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</si>
  <si>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</si>
  <si>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</si>
  <si>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</si>
  <si>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</si>
  <si>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</si>
  <si>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</si>
  <si>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</si>
  <si>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</si>
  <si>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</si>
  <si>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</si>
  <si>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</si>
  <si>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</si>
  <si>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</si>
  <si>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</si>
  <si>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</si>
  <si>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</si>
  <si>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</si>
  <si>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</si>
  <si>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</si>
  <si>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</si>
  <si>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</si>
  <si>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</si>
  <si>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</si>
  <si>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</si>
  <si>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</si>
  <si>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</si>
  <si>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</si>
  <si>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</si>
  <si>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</si>
  <si>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</si>
  <si>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</si>
  <si>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</si>
  <si>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</si>
  <si>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</si>
  <si>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</si>
  <si>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</si>
  <si>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</si>
  <si>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</si>
  <si>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</si>
  <si>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</si>
  <si>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</si>
  <si>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</si>
  <si>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</si>
  <si>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</si>
  <si>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</si>
  <si>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</si>
  <si>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</si>
  <si>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</si>
  <si>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</si>
  <si>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</si>
  <si>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</si>
  <si>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</si>
  <si>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</si>
  <si>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</si>
  <si>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</si>
  <si>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</si>
  <si>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</si>
  <si>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</si>
  <si>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</si>
  <si>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</si>
  <si>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</si>
  <si>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</si>
  <si>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</si>
  <si>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</si>
  <si>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</si>
  <si>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</si>
  <si>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</si>
  <si>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</si>
  <si>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</si>
  <si>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</si>
  <si>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</si>
  <si>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</si>
  <si>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</si>
  <si>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</si>
  <si>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</si>
  <si>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</si>
  <si>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</si>
  <si>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</si>
  <si>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</si>
  <si>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</si>
  <si>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</si>
  <si>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</si>
  <si>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</si>
  <si>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</si>
  <si>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</si>
  <si>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</si>
  <si>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</si>
  <si>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</si>
  <si>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</si>
  <si>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</si>
  <si>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</si>
  <si>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</si>
  <si>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</si>
  <si>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</si>
  <si>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</si>
  <si>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</si>
  <si>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</si>
  <si>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</si>
  <si>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</si>
  <si>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</si>
  <si>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</si>
  <si>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</si>
  <si>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</si>
  <si>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</si>
  <si>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</si>
  <si>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</si>
  <si>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</si>
  <si>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</si>
  <si>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</si>
  <si>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</si>
  <si>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</si>
  <si>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</si>
  <si>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</si>
  <si>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</si>
  <si>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</si>
  <si>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</si>
  <si>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</si>
  <si>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</si>
  <si>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</si>
  <si>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</si>
  <si>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</si>
  <si>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</si>
  <si>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</si>
  <si>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</si>
  <si>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</si>
  <si>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</si>
  <si>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</si>
  <si>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</si>
  <si>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</si>
  <si>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</si>
  <si>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</si>
  <si>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</si>
  <si>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</si>
  <si>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</si>
  <si>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</si>
  <si>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</si>
  <si>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</si>
  <si>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</si>
  <si>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</si>
  <si>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</si>
  <si>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</si>
  <si>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</si>
  <si>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</si>
  <si>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</si>
  <si>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</si>
  <si>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</si>
  <si>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</si>
  <si>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</si>
  <si>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</si>
  <si>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</si>
  <si>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</si>
  <si>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</si>
  <si>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</si>
  <si>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</si>
  <si>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</si>
  <si>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</si>
  <si>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</si>
  <si>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</si>
  <si>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</si>
  <si>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</si>
  <si>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</si>
  <si>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</si>
  <si>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</si>
  <si>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</si>
  <si>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</si>
  <si>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</si>
  <si>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</si>
  <si>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</si>
  <si>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</si>
  <si>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</si>
  <si>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</si>
  <si>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</si>
  <si>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</si>
  <si>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</si>
  <si>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</si>
  <si>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</si>
  <si>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</si>
  <si>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</si>
  <si>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</si>
  <si>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</si>
  <si>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</si>
  <si>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</si>
  <si>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</si>
  <si>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</si>
  <si>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</si>
  <si>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</si>
  <si>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</si>
  <si>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</si>
  <si>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</si>
  <si>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</si>
  <si>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</si>
  <si>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</si>
  <si>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</si>
  <si>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</si>
  <si>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</si>
  <si>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</si>
  <si>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</si>
  <si>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</si>
  <si>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</si>
  <si>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</si>
  <si>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</si>
  <si>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</si>
  <si>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</si>
  <si>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</si>
  <si>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</si>
  <si>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</si>
  <si>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</si>
  <si>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</si>
  <si>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</si>
  <si>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</si>
  <si>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</si>
  <si>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</si>
  <si>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</si>
  <si>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</si>
  <si>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</si>
  <si>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</si>
  <si>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</si>
  <si>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</si>
  <si>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</si>
  <si>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</si>
  <si>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</si>
  <si>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</si>
  <si>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</si>
  <si>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</si>
  <si>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</si>
  <si>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</si>
  <si>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</si>
  <si>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</si>
  <si>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</si>
  <si>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</si>
  <si>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</si>
  <si>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</si>
  <si>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</si>
  <si>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</si>
  <si>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</si>
  <si>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</si>
  <si>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</si>
  <si>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</si>
  <si>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</si>
  <si>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</si>
  <si>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</si>
  <si>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</si>
  <si>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</si>
  <si>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</si>
  <si>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</si>
  <si>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</si>
  <si>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</si>
  <si>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</si>
  <si>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</si>
  <si>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</si>
  <si>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</si>
  <si>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</si>
  <si>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</si>
  <si>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</si>
  <si>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</si>
  <si>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</si>
  <si>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</si>
  <si>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</si>
  <si>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</si>
  <si>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</si>
  <si>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</si>
  <si>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</si>
  <si>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</si>
  <si>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</si>
  <si>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</si>
  <si>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</si>
  <si>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</si>
  <si>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</si>
  <si>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</si>
  <si>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</si>
  <si>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</si>
  <si>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</si>
  <si>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</si>
  <si>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</si>
  <si>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</si>
  <si>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</si>
  <si>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</si>
  <si>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</si>
  <si>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</si>
  <si>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</si>
  <si>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</si>
  <si>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</si>
  <si>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</si>
  <si>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</si>
  <si>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</si>
  <si>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</si>
  <si>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</si>
  <si>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</si>
  <si>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</si>
  <si>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</si>
  <si>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</si>
  <si>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</si>
  <si>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</si>
  <si>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</si>
  <si>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</si>
  <si>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</si>
  <si>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</si>
  <si>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</si>
  <si>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</si>
  <si>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</si>
  <si>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</si>
  <si>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</si>
  <si>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</si>
  <si>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</si>
  <si>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</si>
  <si>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</si>
  <si>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</si>
  <si>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</si>
  <si>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</si>
  <si>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</si>
  <si>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</si>
  <si>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</si>
  <si>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</si>
  <si>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</si>
  <si>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</si>
  <si>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</si>
  <si>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</si>
  <si>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</si>
  <si>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</si>
  <si>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</si>
  <si>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</si>
  <si>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</si>
  <si>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</si>
  <si>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</si>
  <si>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</si>
  <si>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</si>
  <si>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</si>
  <si>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</si>
  <si>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</si>
  <si>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</si>
  <si>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</si>
  <si>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</si>
  <si>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</si>
  <si>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</si>
  <si>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</si>
  <si>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</si>
  <si>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</si>
  <si>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</si>
  <si>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</si>
  <si>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</si>
  <si>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</si>
  <si>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</si>
  <si>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</si>
  <si>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</si>
  <si>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</si>
  <si>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</si>
  <si>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</si>
  <si>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</si>
  <si>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</si>
  <si>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</si>
  <si>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</si>
  <si>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</si>
  <si>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</si>
  <si>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</si>
  <si>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</si>
  <si>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</si>
  <si>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</si>
  <si>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</si>
  <si>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</si>
  <si>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</si>
  <si>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</si>
  <si>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</si>
  <si>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</si>
  <si>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</si>
  <si>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</si>
  <si>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</si>
  <si>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</si>
  <si>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</si>
  <si>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</si>
  <si>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</si>
  <si>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</si>
  <si>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</si>
  <si>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</si>
  <si>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</si>
  <si>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</si>
  <si>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</si>
  <si>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</si>
  <si>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</si>
  <si>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</si>
  <si>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</si>
  <si>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</si>
  <si>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</si>
  <si>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</si>
  <si>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</si>
  <si>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</si>
  <si>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</si>
  <si>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</si>
  <si>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</si>
  <si>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</si>
  <si>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</si>
  <si>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</si>
  <si>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</si>
  <si>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</si>
  <si>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</si>
  <si>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</si>
  <si>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</si>
  <si>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</si>
  <si>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</si>
  <si>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</si>
  <si>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</si>
  <si>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</si>
  <si>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</si>
  <si>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</si>
  <si>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</si>
  <si>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</si>
  <si>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</si>
  <si>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</si>
  <si>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</si>
  <si>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</si>
  <si>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</si>
  <si>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</si>
  <si>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</si>
  <si>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</si>
  <si>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</si>
  <si>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</si>
  <si>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</si>
  <si>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</si>
  <si>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</si>
  <si>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</si>
  <si>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</si>
  <si>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</si>
  <si>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</si>
  <si>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</si>
  <si>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</si>
  <si>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</si>
  <si>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</si>
  <si>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</si>
  <si>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</si>
  <si>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</si>
  <si>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</si>
  <si>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</si>
  <si>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</si>
  <si>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</si>
  <si>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</si>
  <si>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</si>
  <si>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</si>
  <si>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</si>
  <si>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</si>
  <si>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</si>
  <si>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</si>
  <si>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</si>
  <si>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</si>
  <si>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</si>
  <si>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</si>
  <si>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</si>
  <si>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</si>
  <si>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</si>
  <si>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</si>
  <si>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</si>
  <si>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</si>
  <si>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</si>
  <si>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</si>
  <si>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</si>
  <si>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</si>
  <si>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</si>
  <si>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</si>
  <si>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</si>
  <si>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</si>
  <si>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</si>
  <si>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</si>
  <si>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</si>
  <si>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</si>
  <si>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</si>
  <si>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</si>
  <si>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</si>
  <si>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</si>
  <si>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</si>
  <si>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</si>
  <si>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</si>
  <si>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</si>
  <si>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</si>
  <si>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</si>
  <si>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</si>
  <si>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</si>
  <si>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</si>
  <si>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</si>
  <si>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</si>
  <si>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</si>
  <si>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</si>
  <si>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</si>
  <si>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</si>
  <si>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</si>
  <si>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</si>
  <si>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</si>
  <si>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</si>
  <si>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</si>
  <si>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</si>
  <si>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</si>
  <si>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</si>
  <si>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</si>
  <si>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</si>
  <si>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</si>
  <si>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</si>
  <si>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</si>
  <si>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</si>
  <si>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</si>
  <si>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</si>
  <si>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</si>
  <si>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</si>
  <si>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</si>
  <si>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</si>
  <si>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</si>
  <si>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</si>
  <si>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</si>
  <si>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</si>
  <si>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</si>
  <si>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</si>
  <si>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</si>
  <si>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</si>
  <si>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</si>
  <si>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</si>
  <si>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</si>
  <si>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</si>
  <si>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</si>
  <si>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</si>
  <si>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</si>
  <si>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</si>
  <si>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</si>
  <si>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</si>
  <si>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</si>
  <si>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</si>
  <si>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</si>
  <si>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</si>
  <si>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</si>
  <si>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</si>
  <si>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</si>
  <si>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</si>
  <si>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</si>
  <si>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</si>
  <si>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</si>
  <si>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</si>
  <si>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</si>
  <si>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</si>
  <si>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</si>
  <si>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</si>
  <si>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</si>
  <si>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</si>
  <si>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</si>
  <si>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</si>
  <si>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</si>
  <si>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</si>
  <si>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</si>
  <si>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</si>
  <si>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</si>
  <si>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</si>
  <si>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</si>
  <si>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</si>
  <si>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</si>
  <si>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</si>
  <si>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</si>
  <si>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</si>
  <si>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</si>
  <si>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</si>
  <si>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</si>
  <si>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</si>
  <si>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</si>
  <si>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</si>
  <si>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</si>
  <si>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</si>
  <si>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</si>
  <si>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</si>
  <si>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</si>
  <si>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</si>
  <si>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</si>
  <si>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</si>
  <si>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</si>
  <si>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</si>
  <si>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</si>
  <si>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</si>
  <si>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</si>
  <si>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</si>
  <si>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</si>
  <si>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</si>
  <si>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</si>
  <si>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</si>
  <si>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</si>
  <si>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</si>
  <si>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</si>
  <si>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</si>
  <si>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</si>
  <si>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</si>
  <si>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</si>
  <si>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</si>
  <si>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</si>
  <si>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</si>
  <si>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</si>
  <si>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</si>
  <si>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</si>
  <si>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</si>
  <si>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</si>
  <si>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</si>
  <si>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</si>
  <si>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</si>
  <si>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</si>
  <si>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</si>
  <si>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</si>
  <si>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</si>
  <si>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</si>
  <si>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</si>
  <si>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</si>
  <si>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</si>
  <si>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</si>
  <si>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</si>
  <si>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</si>
  <si>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</si>
  <si>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</si>
  <si>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</si>
  <si>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</si>
  <si>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</si>
  <si>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</si>
  <si>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</si>
  <si>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</si>
  <si>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</si>
  <si>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</si>
  <si>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</si>
  <si>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</si>
  <si>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</si>
  <si>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</si>
  <si>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</si>
  <si>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</si>
  <si>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</si>
  <si>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</si>
  <si>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</si>
  <si>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</si>
  <si>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</si>
  <si>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</si>
  <si>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</si>
  <si>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</si>
  <si>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</si>
  <si>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</si>
  <si>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</si>
  <si>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</si>
  <si>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</si>
  <si>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</si>
  <si>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</si>
  <si>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</si>
  <si>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</si>
  <si>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</si>
  <si>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</si>
  <si>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</si>
  <si>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</si>
  <si>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</si>
  <si>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</si>
  <si>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</si>
  <si>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</si>
  <si>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</si>
  <si>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</si>
  <si>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</si>
  <si>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</si>
  <si>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</si>
  <si>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</si>
  <si>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</si>
  <si>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</si>
  <si>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</si>
  <si>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</si>
  <si>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</si>
  <si>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</si>
  <si>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</si>
  <si>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</si>
  <si>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</si>
  <si>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</si>
  <si>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</si>
  <si>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</si>
  <si>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</si>
  <si>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</si>
  <si>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</si>
  <si>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</si>
  <si>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</si>
  <si>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</si>
  <si>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</si>
  <si>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</si>
  <si>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</si>
  <si>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</si>
  <si>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</si>
  <si>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</si>
  <si>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</si>
  <si>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</si>
  <si>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</si>
  <si>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</si>
  <si>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</si>
  <si>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</si>
  <si>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</si>
  <si>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</si>
  <si>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</si>
  <si>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</si>
  <si>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</si>
  <si>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</si>
  <si>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</si>
  <si>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</si>
  <si>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</si>
  <si>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</si>
  <si>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</si>
  <si>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</si>
  <si>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</si>
  <si>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</si>
  <si>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</si>
  <si>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</si>
  <si>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</si>
  <si>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</si>
  <si>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</si>
  <si>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</si>
  <si>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</si>
  <si>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</si>
  <si>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</si>
  <si>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</si>
  <si>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</si>
  <si>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</si>
  <si>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</si>
  <si>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</si>
  <si>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</si>
  <si>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</si>
  <si>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</si>
  <si>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</si>
  <si>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</si>
  <si>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</si>
  <si>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</si>
  <si>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</si>
  <si>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</si>
  <si>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</si>
  <si>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</si>
  <si>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</si>
  <si>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</si>
  <si>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</si>
  <si>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</si>
  <si>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</si>
  <si>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</si>
  <si>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</si>
  <si>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</si>
  <si>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</si>
  <si>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</si>
  <si>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</si>
  <si>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</si>
  <si>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</si>
  <si>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</si>
  <si>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</si>
  <si>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</si>
  <si>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</si>
  <si>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</si>
  <si>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</si>
  <si>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</si>
  <si>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</si>
  <si>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</si>
  <si>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</si>
  <si>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</si>
  <si>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</si>
  <si>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</si>
  <si>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</si>
  <si>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</si>
  <si>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</si>
  <si>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</si>
  <si>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</si>
  <si>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</si>
  <si>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</si>
  <si>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</si>
  <si>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</si>
  <si>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</si>
  <si>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</si>
  <si>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</si>
  <si>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</si>
  <si>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</si>
  <si>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</si>
  <si>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</si>
  <si>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</si>
  <si>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</si>
  <si>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</si>
  <si>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</si>
  <si>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</si>
  <si>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</si>
  <si>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</si>
  <si>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</si>
  <si>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</si>
  <si>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</si>
  <si>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</si>
  <si>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</si>
  <si>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</si>
  <si>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</si>
  <si>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</si>
  <si>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</si>
  <si>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</si>
  <si>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</si>
  <si>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</si>
  <si>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</si>
  <si>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</si>
  <si>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</si>
  <si>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</si>
  <si>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</si>
  <si>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</si>
  <si>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</si>
  <si>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</si>
  <si>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</si>
  <si>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</si>
  <si>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</si>
  <si>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</si>
  <si>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</si>
  <si>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</si>
  <si>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</si>
  <si>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</si>
  <si>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</si>
  <si>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</si>
  <si>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</si>
  <si>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</si>
  <si>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</si>
  <si>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</si>
  <si>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</si>
  <si>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</si>
  <si>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</si>
  <si>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</si>
  <si>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</si>
  <si>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</si>
  <si>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</si>
  <si>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</si>
  <si>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</si>
  <si>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</si>
  <si>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</si>
  <si>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</si>
  <si>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</si>
  <si>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</si>
  <si>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</si>
  <si>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</si>
  <si>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</si>
  <si>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</si>
  <si>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</si>
  <si>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</si>
  <si>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</si>
  <si>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</si>
  <si>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</si>
  <si>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</si>
  <si>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</si>
  <si>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</si>
  <si>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</si>
  <si>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</si>
  <si>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</si>
  <si>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</si>
  <si>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</si>
  <si>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</si>
  <si>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</si>
  <si>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</si>
  <si>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</si>
  <si>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</si>
  <si>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</si>
  <si>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</si>
  <si>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</si>
  <si>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</si>
  <si>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</si>
  <si>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</si>
  <si>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</si>
  <si>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</si>
  <si>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</si>
  <si>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</si>
  <si>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</si>
  <si>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</si>
  <si>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</si>
  <si>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</si>
  <si>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</si>
  <si>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</si>
  <si>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</si>
  <si>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</si>
  <si>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</si>
  <si>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</si>
  <si>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</si>
  <si>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</si>
  <si>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</si>
  <si>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</si>
  <si>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</si>
  <si>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</si>
  <si>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</si>
  <si>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</si>
  <si>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</si>
  <si>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</si>
  <si>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</si>
  <si>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</si>
  <si>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</si>
  <si>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</si>
  <si>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</si>
  <si>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</si>
  <si>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</si>
  <si>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</si>
  <si>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</si>
  <si>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</si>
  <si>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</si>
  <si>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</si>
  <si>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</si>
  <si>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</si>
  <si>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</si>
  <si>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</si>
  <si>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</si>
  <si>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</si>
  <si>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</si>
  <si>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</si>
  <si>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</si>
  <si>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</si>
  <si>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</si>
  <si>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</si>
  <si>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</si>
  <si>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</si>
  <si>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</si>
  <si>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</si>
  <si>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</si>
  <si>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</si>
  <si>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</si>
  <si>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</si>
  <si>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</si>
  <si>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</si>
  <si>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</si>
  <si>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</si>
  <si>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</si>
  <si>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</si>
  <si>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</si>
  <si>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</si>
  <si>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</si>
  <si>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</si>
  <si>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</si>
  <si>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</si>
  <si>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</si>
  <si>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</si>
  <si>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</si>
  <si>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</si>
  <si>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</si>
  <si>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</si>
  <si>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</si>
  <si>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</si>
  <si>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</si>
  <si>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</si>
  <si>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</si>
  <si>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</si>
  <si>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</si>
  <si>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</si>
  <si>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</si>
  <si>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</si>
  <si>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</si>
  <si>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</si>
  <si>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</si>
  <si>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</si>
  <si>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</si>
  <si>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</si>
  <si>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</si>
  <si>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</si>
  <si>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</si>
  <si>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</si>
  <si>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</si>
  <si>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</si>
  <si>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</si>
  <si>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</si>
  <si>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</si>
  <si>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</si>
  <si>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</si>
  <si>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</si>
  <si>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</si>
  <si>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</si>
  <si>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</si>
  <si>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</si>
  <si>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</si>
  <si>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</si>
  <si>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</si>
  <si>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</si>
  <si>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</si>
  <si>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</si>
  <si>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</si>
  <si>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</si>
  <si>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</si>
  <si>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</si>
  <si>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</si>
  <si>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</si>
  <si>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</si>
  <si>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</si>
  <si>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</si>
  <si>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</si>
  <si>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</si>
  <si>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</si>
  <si>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</si>
  <si>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</si>
  <si>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</si>
  <si>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</si>
  <si>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</si>
  <si>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</si>
  <si>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</si>
  <si>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</si>
  <si>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</si>
  <si>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</si>
  <si>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</si>
  <si>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</si>
  <si>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</si>
  <si>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</si>
  <si>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</si>
  <si>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</si>
  <si>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</si>
  <si>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</si>
  <si>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</si>
  <si>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</si>
  <si>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</si>
  <si>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</si>
  <si>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</si>
  <si>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</si>
  <si>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</si>
  <si>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</si>
  <si>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</si>
  <si>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</si>
  <si>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</si>
  <si>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</si>
  <si>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</si>
  <si>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</si>
  <si>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</si>
  <si>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</si>
  <si>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</si>
  <si>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</si>
  <si>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</si>
  <si>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</si>
  <si>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</si>
  <si>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</si>
  <si>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</si>
  <si>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</si>
  <si>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</si>
  <si>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</si>
  <si>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</si>
  <si>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</si>
  <si>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</si>
  <si>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</si>
  <si>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</si>
  <si>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</si>
  <si>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</si>
  <si>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</si>
  <si>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</si>
  <si>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</si>
  <si>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</si>
  <si>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</si>
  <si>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</si>
  <si>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</si>
  <si>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</si>
  <si>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</si>
  <si>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</si>
  <si>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</si>
  <si>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</si>
  <si>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</si>
  <si>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</si>
  <si>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</si>
  <si>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</si>
  <si>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</si>
  <si>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</si>
  <si>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</si>
  <si>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</si>
  <si>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</si>
  <si>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</si>
  <si>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</si>
  <si>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</si>
  <si>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</si>
  <si>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</si>
  <si>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</si>
  <si>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</si>
  <si>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</si>
  <si>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</si>
  <si>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</si>
  <si>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</si>
  <si>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</si>
  <si>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</si>
  <si>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</si>
  <si>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</si>
  <si>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</si>
  <si>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</si>
  <si>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</si>
  <si>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</si>
  <si>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</si>
  <si>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</si>
  <si>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</si>
  <si>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</si>
  <si>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</si>
  <si>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</si>
  <si>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</si>
  <si>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</si>
  <si>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</si>
  <si>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</si>
  <si>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</si>
  <si>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</si>
  <si>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</si>
  <si>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</si>
  <si>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</si>
  <si>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</si>
  <si>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</si>
  <si>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</si>
  <si>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</si>
  <si>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</si>
  <si>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</si>
  <si>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</si>
  <si>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</si>
  <si>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</si>
  <si>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</si>
  <si>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</si>
  <si>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</si>
  <si>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</si>
  <si>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</si>
  <si>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</si>
  <si>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</si>
  <si>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</si>
  <si>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</si>
  <si>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</si>
  <si>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</si>
  <si>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</si>
  <si>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</si>
  <si>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</si>
  <si>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</si>
  <si>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</si>
  <si>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</si>
  <si>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</si>
  <si>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</si>
  <si>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</si>
  <si>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</si>
  <si>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</si>
  <si>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</si>
  <si>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</si>
  <si>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</si>
  <si>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</si>
  <si>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</si>
  <si>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</si>
  <si>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</si>
  <si>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</si>
  <si>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</si>
  <si>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</si>
  <si>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</si>
  <si>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</si>
  <si>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</si>
  <si>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</si>
  <si>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</si>
  <si>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</si>
  <si>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</si>
  <si>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</si>
  <si>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</si>
  <si>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</si>
  <si>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</si>
  <si>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</si>
  <si>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</si>
  <si>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</si>
  <si>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</si>
  <si>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</si>
  <si>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</si>
  <si>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</si>
  <si>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</si>
  <si>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</si>
  <si>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</si>
  <si>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</si>
  <si>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</si>
  <si>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</si>
  <si>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</si>
  <si>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</si>
  <si>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</si>
  <si>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</si>
  <si>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</si>
  <si>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</si>
  <si>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</si>
  <si>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</si>
  <si>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</si>
  <si>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</si>
  <si>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</si>
  <si>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</si>
  <si>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</si>
  <si>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</si>
  <si>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</si>
  <si>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</si>
  <si>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</si>
  <si>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</si>
  <si>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</si>
  <si>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</si>
  <si>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</si>
  <si>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</si>
  <si>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</si>
  <si>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</si>
  <si>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</si>
  <si>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</si>
  <si>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</si>
  <si>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</si>
  <si>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</si>
  <si>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</si>
  <si>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</si>
  <si>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</si>
  <si>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</si>
  <si>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</si>
  <si>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</si>
  <si>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</si>
  <si>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</si>
  <si>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</si>
  <si>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</si>
  <si>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</si>
  <si>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</si>
  <si>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</si>
  <si>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</si>
  <si>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</si>
  <si>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</si>
  <si>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</si>
  <si>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</si>
  <si>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</si>
  <si>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</si>
  <si>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</si>
  <si>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</si>
  <si>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</si>
  <si>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</si>
  <si>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</si>
  <si>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</si>
  <si>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</si>
  <si>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</si>
  <si>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</si>
  <si>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</si>
  <si>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</si>
  <si>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</si>
  <si>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</si>
  <si>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</si>
  <si>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</si>
  <si>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</si>
  <si>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</si>
  <si>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</si>
  <si>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</si>
  <si>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</si>
  <si>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</si>
  <si>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</si>
  <si>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</si>
  <si>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</si>
  <si>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</si>
  <si>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</si>
  <si>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</si>
  <si>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</si>
  <si>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</si>
  <si>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</si>
  <si>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</si>
  <si>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</si>
  <si>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</si>
  <si>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</si>
  <si>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</si>
  <si>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</si>
  <si>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</si>
  <si>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</si>
  <si>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</si>
  <si>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</si>
  <si>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</si>
  <si>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</si>
  <si>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</si>
  <si>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</si>
  <si>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</si>
  <si>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</si>
  <si>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</si>
  <si>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</si>
  <si>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</si>
  <si>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</si>
  <si>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</si>
  <si>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</si>
  <si>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</si>
  <si>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</si>
  <si>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</si>
  <si>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</si>
  <si>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</si>
  <si>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</si>
  <si>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</si>
  <si>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</si>
  <si>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</si>
  <si>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</si>
  <si>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</si>
  <si>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</si>
  <si>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</si>
  <si>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</si>
  <si>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</si>
  <si>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</si>
  <si>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</si>
  <si>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</si>
  <si>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</si>
  <si>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</si>
  <si>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</si>
  <si>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</si>
  <si>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</si>
  <si>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</si>
  <si>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</si>
  <si>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</si>
  <si>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</si>
  <si>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</si>
  <si>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</si>
  <si>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</si>
  <si>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</si>
  <si>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</si>
  <si>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</si>
  <si>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</si>
  <si>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</si>
  <si>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</si>
  <si>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</si>
  <si>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</si>
  <si>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</si>
  <si>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</si>
  <si>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</si>
  <si>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</si>
  <si>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</si>
  <si>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</si>
  <si>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</si>
  <si>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</si>
  <si>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</si>
  <si>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</si>
  <si>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</si>
  <si>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</si>
  <si>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</si>
  <si>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</si>
  <si>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</si>
  <si>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</si>
  <si>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</si>
  <si>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</si>
  <si>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</si>
  <si>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</si>
  <si>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</si>
  <si>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</si>
  <si>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</si>
  <si>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</si>
  <si>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</si>
  <si>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</si>
  <si>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</si>
  <si>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</si>
  <si>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</si>
  <si>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</si>
  <si>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</si>
  <si>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</si>
  <si>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</si>
  <si>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</si>
  <si>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</si>
  <si>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</si>
  <si>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</si>
  <si>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</si>
  <si>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</si>
  <si>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</si>
  <si>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</si>
  <si>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</si>
  <si>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</si>
  <si>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</si>
  <si>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</si>
  <si>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</si>
  <si>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</si>
  <si>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</si>
  <si>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</si>
  <si>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</si>
  <si>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</si>
  <si>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</si>
  <si>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</si>
  <si>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</si>
  <si>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</si>
  <si>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</si>
  <si>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</si>
  <si>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</si>
  <si>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</si>
  <si>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</si>
  <si>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</si>
  <si>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</si>
  <si>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</si>
  <si>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</si>
  <si>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</si>
  <si>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</si>
  <si>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</si>
  <si>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</si>
  <si>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</si>
  <si>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</si>
  <si>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</si>
  <si>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</si>
  <si>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</si>
  <si>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</si>
  <si>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</si>
  <si>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</si>
  <si>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</si>
  <si>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</si>
  <si>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</si>
  <si>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</si>
  <si>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</si>
  <si>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</si>
  <si>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</si>
  <si>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</si>
  <si>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</si>
  <si>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</si>
  <si>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</si>
  <si>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</si>
  <si>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</si>
  <si>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</si>
  <si>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</si>
  <si>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</si>
  <si>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</si>
  <si>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</si>
  <si>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</si>
  <si>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</si>
  <si>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</si>
  <si>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</si>
  <si>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</si>
  <si>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</si>
  <si>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</si>
  <si>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</si>
  <si>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</si>
  <si>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</si>
  <si>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</si>
  <si>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</si>
  <si>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</si>
  <si>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</si>
  <si>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</si>
  <si>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</si>
  <si>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</si>
  <si>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</si>
  <si>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</si>
  <si>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</si>
  <si>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</si>
  <si>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</si>
  <si>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</si>
  <si>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</si>
  <si>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</si>
  <si>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</si>
  <si>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</si>
  <si>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</si>
  <si>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</si>
  <si>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</si>
  <si>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</si>
  <si>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</si>
  <si>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</si>
  <si>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</si>
  <si>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</si>
  <si>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</si>
  <si>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</si>
  <si>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</si>
  <si>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</si>
  <si>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</si>
  <si>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</si>
  <si>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</si>
  <si>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</si>
  <si>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</si>
  <si>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</si>
  <si>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</si>
  <si>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</si>
  <si>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</si>
  <si>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</si>
  <si>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</si>
  <si>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</si>
  <si>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</si>
  <si>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</si>
  <si>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</si>
  <si>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</si>
  <si>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</si>
  <si>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</si>
  <si>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</si>
  <si>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</si>
  <si>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</si>
  <si>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</si>
  <si>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</si>
  <si>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</si>
  <si>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</si>
  <si>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</si>
  <si>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</si>
  <si>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</si>
  <si>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</si>
  <si>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</si>
  <si>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</si>
  <si>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</si>
  <si>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</si>
  <si>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</si>
  <si>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</si>
  <si>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</si>
  <si>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</si>
  <si>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</si>
  <si>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</si>
  <si>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</si>
  <si>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</si>
  <si>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</si>
  <si>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</si>
  <si>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</si>
  <si>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</si>
  <si>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</si>
  <si>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</si>
  <si>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</si>
  <si>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</si>
  <si>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</si>
  <si>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</si>
  <si>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</si>
  <si>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</si>
  <si>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</si>
  <si>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</si>
  <si>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</si>
  <si>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</si>
  <si>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</si>
  <si>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</si>
  <si>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</si>
  <si>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</si>
  <si>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</si>
  <si>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</si>
  <si>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</si>
  <si>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</si>
  <si>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</si>
  <si>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</si>
  <si>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</si>
  <si>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</si>
  <si>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</si>
  <si>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</si>
  <si>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</si>
  <si>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</si>
  <si>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</si>
  <si>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</si>
  <si>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</si>
  <si>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</si>
  <si>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</si>
  <si>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</si>
  <si>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</si>
  <si>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</si>
  <si>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</si>
  <si>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</si>
  <si>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</si>
  <si>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</si>
  <si>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</si>
  <si>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</si>
  <si>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</si>
  <si>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</si>
  <si>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</si>
  <si>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</si>
  <si>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</si>
  <si>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</si>
  <si>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</si>
  <si>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</si>
  <si>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</si>
  <si>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</si>
  <si>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</si>
  <si>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</si>
  <si>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</si>
  <si>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</si>
  <si>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</si>
  <si>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</si>
  <si>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</si>
  <si>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</si>
  <si>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</si>
  <si>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</si>
  <si>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</si>
  <si>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</si>
  <si>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</si>
  <si>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</si>
  <si>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</si>
  <si>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</si>
  <si>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</si>
  <si>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</si>
  <si>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</si>
  <si>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</si>
  <si>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</si>
  <si>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</si>
  <si>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</si>
  <si>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</si>
  <si>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</si>
  <si>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</si>
  <si>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</si>
  <si>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</si>
  <si>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</si>
  <si>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</si>
  <si>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</si>
  <si>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</si>
  <si>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</si>
  <si>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</si>
  <si>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</si>
  <si>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</si>
  <si>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</si>
  <si>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</si>
  <si>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</si>
  <si>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</si>
  <si>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</si>
  <si>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</si>
  <si>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</si>
  <si>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</si>
  <si>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</si>
  <si>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</si>
  <si>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</si>
  <si>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</si>
  <si>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</si>
  <si>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</si>
  <si>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</si>
  <si>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</si>
  <si>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</si>
  <si>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</si>
  <si>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</si>
  <si>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</si>
  <si>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</si>
  <si>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</si>
  <si>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</si>
  <si>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</si>
  <si>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</si>
  <si>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</si>
  <si>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</si>
  <si>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</si>
  <si>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</si>
  <si>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</si>
  <si>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</si>
  <si>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</si>
  <si>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</si>
  <si>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</si>
  <si>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</si>
  <si>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</si>
  <si>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</si>
  <si>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</si>
  <si>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</si>
  <si>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</si>
  <si>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</si>
  <si>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</si>
  <si>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</si>
  <si>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</si>
  <si>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</si>
  <si>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</si>
  <si>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</si>
  <si>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</si>
  <si>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</si>
  <si>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</si>
  <si>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</si>
  <si>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</si>
  <si>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</si>
  <si>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</si>
  <si>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</si>
  <si>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</si>
  <si>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</si>
  <si>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</si>
  <si>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</si>
  <si>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</si>
  <si>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</si>
  <si>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</si>
  <si>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</si>
  <si>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</si>
  <si>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</si>
  <si>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</si>
  <si>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</si>
  <si>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</si>
  <si>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</si>
  <si>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</si>
  <si>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</si>
  <si>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</si>
  <si>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</si>
  <si>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</si>
  <si>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</si>
  <si>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</si>
  <si>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</si>
  <si>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</si>
  <si>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</si>
  <si>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</si>
  <si>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</si>
  <si>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</si>
  <si>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</si>
  <si>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</si>
  <si>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</si>
  <si>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</si>
  <si>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</si>
  <si>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</si>
  <si>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</si>
  <si>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</si>
  <si>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</si>
  <si>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</si>
  <si>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</si>
  <si>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</si>
  <si>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</si>
  <si>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</si>
  <si>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</si>
  <si>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</si>
  <si>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</si>
  <si>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</si>
  <si>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</si>
  <si>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</si>
  <si>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</si>
  <si>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</si>
  <si>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</si>
  <si>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</si>
  <si>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</si>
  <si>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</si>
  <si>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</si>
  <si>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</si>
  <si>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</si>
  <si>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</si>
  <si>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</si>
  <si>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</si>
  <si>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</si>
  <si>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</si>
  <si>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</si>
  <si>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</si>
  <si>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</si>
  <si>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</si>
  <si>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</si>
  <si>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</si>
  <si>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</si>
  <si>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</si>
  <si>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</si>
  <si>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</si>
  <si>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</si>
  <si>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</si>
  <si>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</si>
  <si>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</si>
  <si>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</si>
  <si>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</si>
  <si>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</si>
  <si>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</si>
  <si>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</si>
  <si>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</si>
  <si>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</si>
  <si>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</si>
  <si>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</si>
  <si>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</si>
  <si>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</si>
  <si>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</si>
  <si>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</si>
  <si>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</si>
  <si>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</si>
  <si>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</si>
  <si>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</si>
  <si>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</si>
  <si>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</si>
  <si>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</si>
  <si>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</si>
  <si>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</si>
  <si>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</si>
  <si>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</si>
  <si>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</si>
  <si>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</si>
  <si>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</si>
  <si>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</si>
  <si>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</si>
  <si>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</si>
  <si>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</si>
  <si>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</si>
  <si>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</si>
  <si>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</si>
  <si>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</si>
  <si>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</si>
  <si>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</si>
  <si>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</si>
  <si>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</si>
  <si>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</si>
  <si>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</si>
  <si>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</si>
  <si>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</si>
  <si>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</si>
  <si>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</si>
  <si>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</si>
  <si>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</si>
  <si>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</si>
  <si>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</si>
  <si>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</si>
  <si>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</si>
  <si>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</si>
  <si>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</si>
  <si>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</si>
  <si>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</si>
  <si>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</si>
  <si>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</si>
  <si>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</si>
  <si>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</si>
  <si>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</si>
  <si>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</si>
  <si>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</si>
  <si>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</si>
  <si>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</si>
  <si>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</si>
  <si>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</si>
  <si>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</si>
  <si>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</si>
  <si>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</si>
  <si>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</si>
  <si>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</si>
  <si>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</si>
  <si>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</si>
  <si>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</si>
  <si>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</si>
  <si>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</si>
  <si>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</si>
  <si>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</si>
  <si>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</si>
  <si>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</si>
  <si>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</si>
  <si>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</si>
  <si>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</si>
  <si>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</si>
  <si>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</si>
  <si>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</si>
  <si>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</si>
  <si>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</si>
  <si>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</si>
  <si>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</si>
  <si>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</si>
  <si>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</si>
  <si>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</si>
  <si>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</si>
  <si>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</si>
  <si>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</si>
  <si>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</si>
  <si>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</si>
  <si>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</si>
  <si>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</si>
  <si>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</si>
  <si>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</si>
  <si>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</si>
  <si>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</si>
  <si>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</si>
  <si>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</si>
  <si>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</si>
  <si>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</si>
  <si>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</si>
  <si>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</si>
  <si>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</si>
  <si>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</si>
  <si>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</si>
  <si>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</si>
  <si>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</si>
  <si>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</si>
  <si>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</si>
  <si>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</si>
  <si>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</si>
  <si>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</si>
  <si>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</si>
  <si>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</si>
  <si>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</si>
  <si>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</si>
  <si>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</si>
  <si>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</si>
  <si>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</si>
  <si>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</si>
  <si>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</si>
  <si>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</si>
  <si>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</si>
  <si>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</si>
  <si>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</si>
  <si>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</si>
  <si>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</si>
  <si>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</si>
  <si>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</si>
  <si>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</si>
  <si>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</si>
  <si>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</si>
  <si>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</si>
  <si>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</si>
  <si>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</si>
  <si>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</si>
  <si>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</si>
  <si>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</si>
  <si>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</si>
  <si>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</si>
  <si>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</si>
  <si>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</si>
  <si>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</si>
  <si>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</si>
  <si>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</si>
  <si>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</si>
  <si>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</si>
  <si>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</si>
  <si>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</si>
  <si>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</si>
  <si>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</si>
  <si>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</si>
  <si>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</si>
  <si>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</si>
  <si>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</si>
  <si>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</si>
  <si>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</si>
  <si>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</si>
  <si>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</si>
  <si>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</si>
  <si>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</si>
  <si>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</si>
  <si>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</si>
  <si>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</si>
  <si>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</si>
  <si>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</si>
  <si>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</si>
  <si>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</si>
  <si>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</si>
  <si>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</si>
  <si>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</si>
  <si>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</si>
  <si>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</si>
  <si>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</si>
  <si>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</si>
  <si>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</si>
  <si>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</si>
  <si>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</si>
  <si>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</si>
  <si>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</si>
  <si>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</si>
  <si>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</si>
  <si>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</si>
  <si>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</si>
  <si>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</si>
  <si>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</si>
  <si>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</si>
  <si>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</si>
  <si>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</si>
  <si>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</si>
  <si>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</si>
  <si>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</si>
  <si>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</si>
  <si>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</si>
  <si>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</si>
  <si>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</si>
  <si>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</si>
  <si>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</si>
  <si>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</si>
  <si>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</si>
  <si>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</si>
  <si>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</si>
  <si>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</si>
  <si>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</si>
  <si>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</si>
  <si>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</si>
  <si>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</si>
  <si>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</si>
  <si>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</si>
  <si>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</si>
  <si>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</si>
  <si>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</si>
  <si>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</si>
  <si>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</si>
  <si>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</si>
  <si>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</si>
  <si>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</si>
  <si>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</si>
  <si>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</si>
  <si>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</si>
  <si>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</si>
  <si>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</si>
  <si>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</si>
  <si>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</si>
  <si>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</si>
  <si>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</si>
  <si>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</si>
  <si>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</si>
  <si>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</si>
  <si>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</si>
  <si>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</si>
  <si>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</si>
  <si>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</si>
  <si>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</si>
  <si>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</si>
  <si>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</si>
  <si>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</si>
  <si>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</si>
  <si>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</si>
  <si>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</si>
  <si>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</si>
  <si>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</si>
  <si>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</si>
  <si>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</si>
  <si>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</si>
  <si>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</si>
  <si>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</si>
  <si>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</si>
  <si>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</si>
  <si>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</si>
  <si>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</si>
  <si>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</si>
  <si>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</si>
  <si>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</si>
  <si>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</si>
  <si>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</si>
  <si>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</si>
  <si>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</si>
  <si>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</si>
  <si>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</si>
  <si>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</si>
  <si>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</si>
  <si>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</si>
  <si>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</si>
  <si>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</si>
  <si>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</si>
  <si>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</si>
  <si>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</si>
  <si>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</si>
  <si>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</si>
  <si>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</si>
  <si>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</si>
  <si>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</si>
  <si>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</si>
  <si>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</si>
  <si>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</si>
  <si>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</si>
  <si>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</si>
  <si>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</si>
  <si>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</si>
  <si>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</si>
  <si>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</si>
  <si>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</si>
  <si>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</si>
  <si>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</si>
  <si>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</si>
  <si>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</si>
  <si>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</si>
  <si>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</si>
  <si>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</si>
  <si>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</si>
  <si>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</si>
  <si>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</si>
  <si>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</si>
  <si>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</si>
  <si>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</si>
  <si>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</si>
  <si>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</si>
  <si>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</si>
  <si>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</si>
  <si>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</si>
  <si>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</si>
  <si>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</si>
  <si>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</si>
  <si>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</si>
  <si>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</si>
  <si>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</si>
  <si>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</si>
  <si>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</si>
  <si>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</si>
  <si>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</si>
  <si>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</si>
  <si>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</si>
  <si>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</si>
  <si>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</si>
  <si>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</si>
  <si>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</si>
  <si>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</si>
  <si>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</si>
  <si>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</si>
  <si>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</si>
  <si>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</si>
  <si>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</si>
  <si>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</si>
  <si>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</si>
  <si>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</si>
  <si>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</si>
  <si>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</si>
  <si>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</si>
  <si>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</si>
  <si>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</si>
  <si>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</si>
  <si>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</si>
  <si>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</si>
  <si>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</si>
  <si>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</si>
  <si>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</si>
  <si>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</si>
  <si>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</si>
  <si>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</si>
  <si>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</si>
  <si>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</si>
  <si>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</si>
  <si>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</si>
  <si>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</si>
  <si>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</si>
  <si>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</si>
  <si>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</si>
  <si>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</si>
  <si>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</si>
  <si>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</si>
  <si>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</si>
  <si>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</si>
  <si>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</si>
  <si>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</si>
  <si>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</si>
  <si>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</si>
  <si>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</si>
  <si>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</si>
  <si>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</si>
  <si>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</si>
  <si>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</si>
  <si>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</si>
  <si>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</si>
  <si>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</si>
  <si>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</si>
  <si>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</si>
  <si>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</si>
  <si>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</si>
  <si>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</si>
  <si>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</si>
  <si>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</si>
  <si>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</si>
  <si>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</si>
  <si>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</si>
  <si>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</si>
  <si>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</si>
  <si>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</si>
  <si>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</si>
  <si>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</si>
  <si>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</si>
  <si>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</si>
  <si>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</si>
  <si>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</si>
  <si>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</si>
  <si>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</si>
  <si>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</si>
  <si>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</si>
  <si>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</si>
  <si>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</si>
  <si>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</si>
  <si>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</si>
  <si>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</si>
  <si>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</si>
  <si>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</si>
  <si>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</si>
  <si>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</si>
  <si>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</si>
  <si>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</si>
  <si>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</si>
  <si>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</si>
  <si>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</si>
  <si>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</si>
  <si>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</si>
  <si>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</si>
  <si>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</si>
  <si>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</si>
  <si>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</si>
  <si>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</si>
  <si>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</si>
  <si>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</si>
  <si>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</si>
  <si>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</si>
  <si>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</si>
  <si>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</si>
  <si>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</si>
  <si>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</si>
  <si>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</si>
  <si>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</si>
  <si>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</si>
  <si>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</si>
  <si>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</si>
  <si>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</si>
  <si>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</si>
  <si>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</si>
  <si>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</si>
  <si>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</si>
  <si>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</si>
  <si>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</si>
  <si>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</si>
  <si>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</si>
  <si>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</si>
  <si>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</si>
  <si>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</si>
  <si>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</si>
  <si>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</si>
  <si>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</si>
  <si>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</si>
  <si>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</si>
  <si>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</si>
  <si>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</si>
  <si>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</si>
  <si>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</si>
  <si>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</si>
  <si>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</si>
  <si>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</si>
  <si>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</si>
  <si>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</si>
  <si>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</si>
  <si>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</si>
  <si>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</si>
  <si>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</si>
  <si>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</si>
  <si>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</si>
  <si>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</si>
  <si>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</si>
  <si>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</si>
  <si>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</si>
  <si>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</si>
  <si>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</si>
  <si>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</si>
  <si>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</si>
  <si>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</si>
  <si>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</si>
  <si>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</si>
  <si>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</si>
  <si>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</si>
  <si>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</si>
  <si>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</si>
  <si>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</si>
  <si>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</si>
  <si>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</si>
  <si>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</si>
  <si>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</si>
  <si>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</si>
  <si>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</si>
  <si>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</si>
  <si>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</si>
  <si>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</si>
  <si>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</si>
  <si>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</si>
  <si>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</si>
  <si>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</si>
  <si>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</si>
  <si>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</si>
  <si>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</si>
  <si>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</si>
  <si>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</si>
  <si>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</si>
  <si>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</si>
  <si>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</si>
  <si>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</si>
  <si>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</si>
  <si>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</si>
  <si>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</si>
  <si>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</si>
  <si>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</si>
  <si>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</si>
  <si>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</si>
  <si>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</si>
  <si>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</si>
  <si>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</si>
  <si>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</si>
  <si>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</si>
  <si>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</si>
  <si>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</si>
  <si>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</si>
  <si>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</si>
  <si>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</si>
  <si>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</si>
  <si>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</si>
  <si>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</si>
  <si>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</si>
  <si>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</si>
  <si>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</si>
  <si>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</si>
  <si>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</si>
  <si>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</si>
  <si>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</si>
  <si>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</si>
  <si>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</si>
  <si>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</si>
  <si>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</si>
  <si>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</si>
  <si>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</si>
  <si>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</si>
  <si>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</si>
  <si>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</si>
  <si>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</si>
  <si>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</si>
  <si>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</si>
  <si>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</si>
  <si>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</si>
  <si>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</si>
  <si>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</si>
  <si>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</si>
  <si>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</si>
  <si>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</si>
  <si>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</si>
  <si>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</si>
  <si>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</si>
  <si>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</si>
  <si>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</si>
  <si>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</si>
  <si>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</si>
  <si>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</si>
  <si>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</si>
  <si>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</si>
  <si>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</si>
  <si>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</si>
  <si>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</si>
  <si>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</si>
  <si>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</si>
  <si>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</si>
  <si>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</si>
  <si>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</si>
  <si>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</si>
  <si>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</si>
  <si>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</si>
  <si>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</si>
  <si>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</si>
  <si>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</si>
  <si>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</si>
  <si>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</si>
  <si>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</si>
  <si>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</si>
  <si>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</si>
  <si>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</si>
  <si>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</si>
  <si>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</si>
  <si>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</si>
  <si>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</si>
  <si>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</si>
  <si>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</si>
  <si>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</si>
  <si>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</si>
  <si>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</si>
  <si>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</si>
  <si>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</si>
  <si>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</si>
  <si>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</si>
  <si>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</si>
  <si>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</si>
  <si>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</si>
  <si>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</si>
  <si>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</si>
  <si>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</si>
  <si>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</si>
  <si>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</si>
  <si>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</si>
  <si>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</si>
  <si>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</si>
  <si>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</si>
  <si>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</si>
  <si>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</si>
  <si>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</si>
  <si>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</si>
  <si>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</si>
  <si>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</si>
  <si>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</si>
  <si>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</si>
  <si>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</si>
  <si>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</si>
  <si>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</si>
  <si>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</si>
  <si>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</si>
  <si>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</si>
  <si>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</si>
  <si>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</si>
  <si>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</si>
  <si>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</si>
  <si>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</si>
  <si>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</si>
  <si>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</si>
  <si>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</si>
  <si>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</si>
  <si>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</si>
  <si>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</si>
  <si>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</si>
  <si>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</si>
  <si>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</si>
  <si>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</si>
  <si>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</si>
  <si>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</si>
  <si>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</si>
  <si>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</si>
  <si>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</si>
  <si>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</si>
  <si>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</si>
  <si>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</si>
  <si>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</si>
  <si>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</si>
  <si>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</si>
  <si>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</si>
  <si>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</si>
  <si>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</si>
  <si>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</si>
  <si>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</si>
  <si>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</si>
  <si>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</si>
  <si>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</si>
  <si>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</si>
  <si>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</si>
  <si>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</si>
  <si>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</si>
  <si>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</si>
  <si>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</si>
  <si>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</si>
  <si>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</si>
  <si>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</si>
  <si>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</si>
  <si>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</si>
  <si>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</si>
  <si>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</si>
  <si>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</si>
  <si>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</si>
  <si>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</si>
  <si>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</si>
  <si>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</si>
  <si>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</si>
  <si>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</si>
  <si>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</si>
  <si>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</si>
  <si>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</si>
  <si>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</si>
  <si>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</si>
  <si>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</si>
  <si>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</si>
  <si>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</si>
  <si>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</si>
  <si>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</si>
  <si>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</si>
  <si>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</si>
  <si>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</si>
  <si>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</si>
  <si>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</si>
  <si>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</si>
  <si>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</si>
  <si>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</si>
  <si>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</si>
  <si>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</si>
  <si>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</si>
  <si>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</si>
  <si>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</si>
  <si>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</si>
  <si>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</si>
  <si>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</si>
  <si>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</si>
  <si>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</si>
  <si>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</si>
  <si>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</si>
  <si>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</si>
  <si>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</si>
  <si>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</si>
  <si>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</si>
  <si>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</si>
  <si>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</si>
  <si>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</si>
  <si>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</si>
  <si>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</si>
  <si>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</si>
  <si>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</si>
  <si>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</si>
  <si>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</si>
  <si>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</si>
  <si>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</si>
  <si>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</si>
  <si>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</si>
  <si>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</si>
  <si>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</si>
  <si>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</si>
  <si>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</si>
  <si>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</si>
  <si>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</si>
  <si>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</si>
  <si>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</si>
  <si>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</si>
  <si>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</si>
  <si>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</si>
  <si>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</si>
  <si>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</si>
  <si>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</si>
  <si>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</si>
  <si>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</si>
  <si>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</si>
  <si>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</si>
  <si>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</si>
  <si>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</si>
  <si>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</si>
  <si>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</si>
  <si>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</si>
  <si>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</si>
  <si>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</si>
  <si>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</si>
  <si>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</si>
  <si>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</si>
  <si>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</si>
  <si>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</si>
  <si>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</si>
  <si>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</si>
  <si>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</si>
  <si>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</si>
  <si>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</si>
  <si>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</si>
  <si>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</si>
  <si>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</si>
  <si>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</si>
  <si>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</si>
  <si>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</si>
  <si>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</si>
  <si>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</si>
  <si>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</si>
  <si>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</si>
  <si>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</si>
  <si>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</si>
  <si>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</si>
  <si>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</si>
  <si>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</si>
  <si>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</si>
  <si>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</si>
  <si>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</si>
  <si>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</si>
  <si>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</si>
  <si>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</si>
  <si>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</si>
  <si>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</si>
  <si>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</si>
  <si>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</si>
  <si>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</si>
  <si>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</si>
  <si>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</si>
  <si>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</si>
  <si>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</si>
  <si>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</si>
  <si>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</si>
  <si>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</si>
  <si>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</si>
  <si>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</si>
  <si>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</si>
  <si>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</si>
  <si>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</si>
  <si>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</si>
  <si>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</si>
  <si>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</si>
  <si>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</si>
  <si>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</si>
  <si>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</si>
  <si>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</si>
  <si>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</si>
  <si>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</si>
  <si>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</si>
  <si>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</si>
  <si>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</si>
  <si>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</si>
  <si>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</si>
  <si>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</si>
  <si>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</si>
  <si>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</si>
  <si>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</si>
  <si>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</si>
  <si>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</si>
  <si>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</si>
  <si>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</si>
  <si>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</si>
  <si>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</si>
  <si>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</si>
  <si>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</si>
  <si>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</si>
  <si>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</si>
  <si>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</si>
  <si>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</si>
  <si>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</si>
  <si>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</si>
  <si>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</si>
  <si>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</si>
  <si>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</si>
  <si>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</si>
  <si>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</si>
  <si>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</si>
  <si>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</si>
  <si>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</si>
  <si>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</si>
  <si>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</si>
  <si>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</si>
  <si>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</si>
  <si>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</si>
  <si>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</si>
  <si>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</si>
  <si>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</si>
  <si>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</si>
  <si>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</si>
  <si>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</si>
  <si>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</si>
  <si>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</si>
  <si>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</si>
  <si>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</si>
  <si>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</si>
  <si>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</si>
  <si>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</si>
  <si>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</si>
  <si>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</si>
  <si>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</si>
  <si>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</si>
  <si>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</si>
  <si>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</si>
  <si>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</si>
  <si>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</si>
  <si>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</si>
  <si>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</si>
  <si>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</si>
  <si>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</si>
  <si>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</si>
  <si>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</si>
  <si>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</si>
  <si>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</si>
  <si>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</si>
  <si>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</si>
  <si>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</si>
  <si>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</si>
  <si>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</si>
  <si>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</si>
  <si>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</si>
  <si>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</si>
  <si>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</si>
  <si>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</si>
  <si>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</si>
  <si>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</si>
  <si>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</si>
  <si>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</si>
  <si>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</si>
  <si>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</si>
  <si>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</si>
  <si>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</si>
  <si>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</si>
  <si>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</si>
  <si>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</si>
  <si>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</si>
  <si>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</si>
  <si>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</si>
  <si>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</si>
  <si>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</si>
  <si>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</si>
  <si>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</si>
  <si>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</si>
  <si>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</si>
  <si>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</si>
  <si>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</si>
  <si>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</si>
  <si>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</si>
  <si>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</si>
  <si>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</si>
  <si>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</si>
  <si>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</si>
  <si>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</si>
  <si>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</si>
  <si>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</si>
  <si>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</si>
  <si>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</si>
  <si>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</si>
  <si>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</si>
  <si>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</si>
  <si>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</si>
  <si>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</si>
  <si>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</si>
  <si>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</si>
  <si>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</si>
  <si>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</si>
  <si>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</si>
  <si>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</si>
  <si>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</si>
  <si>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</si>
  <si>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</si>
  <si>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</si>
  <si>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</si>
  <si>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</si>
  <si>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</si>
  <si>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</si>
  <si>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</si>
  <si>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</si>
  <si>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</si>
  <si>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</si>
  <si>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</si>
  <si>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</si>
  <si>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</si>
  <si>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</si>
  <si>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</si>
  <si>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</si>
  <si>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</si>
  <si>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</si>
  <si>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</si>
  <si>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</si>
  <si>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</si>
  <si>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</si>
  <si>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</si>
  <si>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</si>
  <si>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</si>
  <si>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</si>
  <si>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</si>
  <si>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</si>
  <si>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</si>
  <si>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</si>
  <si>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</si>
  <si>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</si>
  <si>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</si>
  <si>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</si>
  <si>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</si>
  <si>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</si>
  <si>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</si>
  <si>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</si>
  <si>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</si>
  <si>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</si>
  <si>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</si>
  <si>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</si>
  <si>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</si>
  <si>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</si>
  <si>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</si>
  <si>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</si>
  <si>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</si>
  <si>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</si>
  <si>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</si>
  <si>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</si>
  <si>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</si>
  <si>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</si>
  <si>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</si>
  <si>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</si>
  <si>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</si>
  <si>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</si>
  <si>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</si>
  <si>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</si>
  <si>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</si>
  <si>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</si>
  <si>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</si>
  <si>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</si>
  <si>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</si>
  <si>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</si>
  <si>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</si>
  <si>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</si>
  <si>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</si>
  <si>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</si>
  <si>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</si>
  <si>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</si>
  <si>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</si>
  <si>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</si>
  <si>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</si>
  <si>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</si>
  <si>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</si>
  <si>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</si>
  <si>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</si>
  <si>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</si>
  <si>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</si>
  <si>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</si>
  <si>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</si>
  <si>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</si>
  <si>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</si>
  <si>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</si>
  <si>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</si>
  <si>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</si>
  <si>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</si>
  <si>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</si>
  <si>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</si>
  <si>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</si>
  <si>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</si>
  <si>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</si>
  <si>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</si>
  <si>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</si>
  <si>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</si>
  <si>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</si>
  <si>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</si>
  <si>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</si>
  <si>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</si>
  <si>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</si>
  <si>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</si>
  <si>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</si>
  <si>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</si>
  <si>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</si>
  <si>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</si>
  <si>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</si>
  <si>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</si>
  <si>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</si>
  <si>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</si>
  <si>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</si>
  <si>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</si>
  <si>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</si>
  <si>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</si>
  <si>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</si>
  <si>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</si>
  <si>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</si>
  <si>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</si>
  <si>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</si>
  <si>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</si>
  <si>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</si>
  <si>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</si>
  <si>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</si>
  <si>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</si>
  <si>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</si>
  <si>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</si>
  <si>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</si>
  <si>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</si>
  <si>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</si>
  <si>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</si>
  <si>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</si>
  <si>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</si>
  <si>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</si>
  <si>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</si>
  <si>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</si>
  <si>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</si>
  <si>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</si>
  <si>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</si>
  <si>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</si>
  <si>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</si>
  <si>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</si>
  <si>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</si>
  <si>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</si>
  <si>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</si>
  <si>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</si>
  <si>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</si>
  <si>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</si>
  <si>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</si>
  <si>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</si>
  <si>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</si>
  <si>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</si>
  <si>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</si>
  <si>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</si>
  <si>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</si>
  <si>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</si>
  <si>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</si>
  <si>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</si>
  <si>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</si>
  <si>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</si>
  <si>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</si>
  <si>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</si>
  <si>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</si>
  <si>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</si>
  <si>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</si>
  <si>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</si>
  <si>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</si>
  <si>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</si>
  <si>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</si>
  <si>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</si>
  <si>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</si>
  <si>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</si>
  <si>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</si>
  <si>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</si>
  <si>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</si>
  <si>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</si>
  <si>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</si>
  <si>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</si>
  <si>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</si>
  <si>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</si>
  <si>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</si>
  <si>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</si>
  <si>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</si>
  <si>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</si>
  <si>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</si>
  <si>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</si>
  <si>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</si>
  <si>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</si>
  <si>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</si>
  <si>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</si>
  <si>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</si>
  <si>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</si>
  <si>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</si>
  <si>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</si>
  <si>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</si>
  <si>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</si>
  <si>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</si>
  <si>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</si>
  <si>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</si>
  <si>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</si>
  <si>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</si>
  <si>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</si>
  <si>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</si>
  <si>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</si>
  <si>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</si>
  <si>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</si>
  <si>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</si>
  <si>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</si>
  <si>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</si>
  <si>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</si>
  <si>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</si>
  <si>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</si>
  <si>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</si>
  <si>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</si>
  <si>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</si>
  <si>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</si>
  <si>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</si>
  <si>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</si>
  <si>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</si>
  <si>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</si>
  <si>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</si>
  <si>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</si>
  <si>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</si>
  <si>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</si>
  <si>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</si>
  <si>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</si>
  <si>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</si>
  <si>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</si>
  <si>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</si>
  <si>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</si>
  <si>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</si>
  <si>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</si>
  <si>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</si>
  <si>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</si>
  <si>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</si>
  <si>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</si>
  <si>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</si>
  <si>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</si>
  <si>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</si>
  <si>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</si>
  <si>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</si>
  <si>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</si>
  <si>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</si>
  <si>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</si>
  <si>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</si>
  <si>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</si>
  <si>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</si>
  <si>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</si>
  <si>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</si>
  <si>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</si>
  <si>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</si>
  <si>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</si>
  <si>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</si>
  <si>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</si>
  <si>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</si>
  <si>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</si>
  <si>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</si>
  <si>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</si>
  <si>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</si>
  <si>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</si>
  <si>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</si>
  <si>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</si>
  <si>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</si>
  <si>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</si>
  <si>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</si>
  <si>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</si>
  <si>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</si>
  <si>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</si>
  <si>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</si>
  <si>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</si>
  <si>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</si>
  <si>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</si>
  <si>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</si>
  <si>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</si>
  <si>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</si>
  <si>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</si>
  <si>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</si>
  <si>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</si>
  <si>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</si>
  <si>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</si>
  <si>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</si>
  <si>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</si>
  <si>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</si>
  <si>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</si>
  <si>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</si>
  <si>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</si>
  <si>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</si>
  <si>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</si>
  <si>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</si>
  <si>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</si>
  <si>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</si>
  <si>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</si>
  <si>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</si>
  <si>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</si>
  <si>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</si>
  <si>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</si>
  <si>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</si>
  <si>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</si>
  <si>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</si>
  <si>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</si>
  <si>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</si>
  <si>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</si>
  <si>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</si>
  <si>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</si>
  <si>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</si>
  <si>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</si>
  <si>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</si>
  <si>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</si>
  <si>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</si>
  <si>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</si>
  <si>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</si>
  <si>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</si>
  <si>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</si>
  <si>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</si>
  <si>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</si>
  <si>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</si>
  <si>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</si>
  <si>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</si>
  <si>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</si>
  <si>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</si>
  <si>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</si>
  <si>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</si>
  <si>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</si>
  <si>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</si>
  <si>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</si>
  <si>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</si>
  <si>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</si>
  <si>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</si>
  <si>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</si>
  <si>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</si>
  <si>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</si>
  <si>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</si>
  <si>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</si>
  <si>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</si>
  <si>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</si>
  <si>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</si>
  <si>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</si>
  <si>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</si>
  <si>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</si>
  <si>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</si>
  <si>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</si>
  <si>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</si>
  <si>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</si>
  <si>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</si>
  <si>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</si>
  <si>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</si>
  <si>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</si>
  <si>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</si>
  <si>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</si>
  <si>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</si>
  <si>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</si>
  <si>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</si>
  <si>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</si>
  <si>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</si>
  <si>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</si>
  <si>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</si>
  <si>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</si>
  <si>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</si>
  <si>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</si>
  <si>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</si>
  <si>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</si>
  <si>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</si>
  <si>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</si>
  <si>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</si>
  <si>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</si>
  <si>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</si>
  <si>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</si>
  <si>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</si>
  <si>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</si>
  <si>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</si>
  <si>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</si>
  <si>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</si>
  <si>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</si>
  <si>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</si>
  <si>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</si>
  <si>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</si>
  <si>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</si>
  <si>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</si>
  <si>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</si>
  <si>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</si>
  <si>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</si>
  <si>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</si>
  <si>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</si>
  <si>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</si>
  <si>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</si>
  <si>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</si>
  <si>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</si>
  <si>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</si>
  <si>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</si>
  <si>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</si>
  <si>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</si>
  <si>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</si>
  <si>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</si>
  <si>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</si>
  <si>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</si>
  <si>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</si>
  <si>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</si>
  <si>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</si>
  <si>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</si>
  <si>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</si>
  <si>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</si>
  <si>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</si>
  <si>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</si>
  <si>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</si>
  <si>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</si>
  <si>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</si>
  <si>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</si>
  <si>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</si>
  <si>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</si>
  <si>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</si>
  <si>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</si>
  <si>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</si>
  <si>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</si>
  <si>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</si>
  <si>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</si>
  <si>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</si>
  <si>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</si>
  <si>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</si>
  <si>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</si>
  <si>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</si>
  <si>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</si>
  <si>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</si>
  <si>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</si>
  <si>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</si>
  <si>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</si>
  <si>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</si>
  <si>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</si>
  <si>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</si>
  <si>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</si>
  <si>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</si>
  <si>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</si>
  <si>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</si>
  <si>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</si>
  <si>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</si>
  <si>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</si>
  <si>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</si>
  <si>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</si>
  <si>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</si>
  <si>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</si>
  <si>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</si>
  <si>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</si>
  <si>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</si>
  <si>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</si>
  <si>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</si>
  <si>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</si>
  <si>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</si>
  <si>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</si>
  <si>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</si>
  <si>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</si>
  <si>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</si>
  <si>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</si>
  <si>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</si>
  <si>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</si>
  <si>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</si>
  <si>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</si>
  <si>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</si>
  <si>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</si>
  <si>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</si>
  <si>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</si>
  <si>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</si>
  <si>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</si>
  <si>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</si>
  <si>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</si>
  <si>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</si>
  <si>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</si>
  <si>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</si>
  <si>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</si>
  <si>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</si>
  <si>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</si>
  <si>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</si>
  <si>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</si>
  <si>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</si>
  <si>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</si>
  <si>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</si>
  <si>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</si>
  <si>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</si>
  <si>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</si>
  <si>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</si>
  <si>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</si>
  <si>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</si>
  <si>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</si>
  <si>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</si>
  <si>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</si>
  <si>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</si>
  <si>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</si>
  <si>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</si>
  <si>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</si>
  <si>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</si>
  <si>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</si>
  <si>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</si>
  <si>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</si>
  <si>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</si>
  <si>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</si>
  <si>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</si>
  <si>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</si>
  <si>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</si>
  <si>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</si>
  <si>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</si>
  <si>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</si>
  <si>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</si>
  <si>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</si>
  <si>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</si>
  <si>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</si>
  <si>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</si>
  <si>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</si>
  <si>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</si>
  <si>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</si>
  <si>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</si>
  <si>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</si>
  <si>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</si>
  <si>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</si>
  <si>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</si>
  <si>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</si>
  <si>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</si>
  <si>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</si>
  <si>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</si>
  <si>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</si>
  <si>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</si>
  <si>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</si>
  <si>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</si>
  <si>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</si>
  <si>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</si>
  <si>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</si>
  <si>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</si>
  <si>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</si>
  <si>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</si>
  <si>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</si>
  <si>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</si>
  <si>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</si>
  <si>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</si>
  <si>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</si>
  <si>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</si>
  <si>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</si>
  <si>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</si>
  <si>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</si>
  <si>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</si>
  <si>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</si>
  <si>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</si>
  <si>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</si>
  <si>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</si>
  <si>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</si>
  <si>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</si>
  <si>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</si>
  <si>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</si>
  <si>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</si>
  <si>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</si>
  <si>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</si>
  <si>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</si>
  <si>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</si>
  <si>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</si>
  <si>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</si>
  <si>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</si>
  <si>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</si>
  <si>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</si>
  <si>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</si>
  <si>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</si>
  <si>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</si>
  <si>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</si>
  <si>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</si>
  <si>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</si>
  <si>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</si>
  <si>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</si>
  <si>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</si>
  <si>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</si>
  <si>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</si>
  <si>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</si>
  <si>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</si>
  <si>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</si>
  <si>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</si>
  <si>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</si>
  <si>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</si>
  <si>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</si>
  <si>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</si>
  <si>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</si>
  <si>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</si>
  <si>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</si>
  <si>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</si>
  <si>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</si>
  <si>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</si>
  <si>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</si>
  <si>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</si>
  <si>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</si>
  <si>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</si>
  <si>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</si>
  <si>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</si>
  <si>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</si>
  <si>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</si>
  <si>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</si>
  <si>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</si>
  <si>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</si>
  <si>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</si>
  <si>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</si>
  <si>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</si>
  <si>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</si>
  <si>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</si>
  <si>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</si>
  <si>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</si>
  <si>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</si>
  <si>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</si>
  <si>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</si>
  <si>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</si>
  <si>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</si>
  <si>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</si>
  <si>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</si>
  <si>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</si>
  <si>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</si>
  <si>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</si>
  <si>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</si>
  <si>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</si>
  <si>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</si>
  <si>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</si>
  <si>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</si>
  <si>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</si>
  <si>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</si>
  <si>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</si>
  <si>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</si>
  <si>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</si>
  <si>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</si>
  <si>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</si>
  <si>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</si>
  <si>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</si>
  <si>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</si>
  <si>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</si>
  <si>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</si>
  <si>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</si>
  <si>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</si>
  <si>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</si>
  <si>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</si>
  <si>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</si>
  <si>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</si>
  <si>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</si>
  <si>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</si>
  <si>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</si>
  <si>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</si>
  <si>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</si>
  <si>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</si>
  <si>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</si>
  <si>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</si>
  <si>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</si>
  <si>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</si>
  <si>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</si>
  <si>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</si>
  <si>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</si>
  <si>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</si>
  <si>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</si>
  <si>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</si>
  <si>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</si>
  <si>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</si>
  <si>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</si>
  <si>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</si>
  <si>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</si>
  <si>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</si>
  <si>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</si>
  <si>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</si>
  <si>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</si>
  <si>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</si>
  <si>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</si>
  <si>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</si>
  <si>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</si>
  <si>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</si>
  <si>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</si>
  <si>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</si>
  <si>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</si>
  <si>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</si>
  <si>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</si>
  <si>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</si>
  <si>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</si>
  <si>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</si>
  <si>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</si>
  <si>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</si>
  <si>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</si>
  <si>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</si>
  <si>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</si>
  <si>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</si>
  <si>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</si>
  <si>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</si>
  <si>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</si>
  <si>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</si>
  <si>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</si>
  <si>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</si>
  <si>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</si>
  <si>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</si>
  <si>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</si>
  <si>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</si>
  <si>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</si>
  <si>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</si>
  <si>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</si>
  <si>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</si>
  <si>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</si>
  <si>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</si>
  <si>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</si>
  <si>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</si>
  <si>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</si>
  <si>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</si>
  <si>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</si>
  <si>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</si>
  <si>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</si>
  <si>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</si>
  <si>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</si>
  <si>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</si>
  <si>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</si>
  <si>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</si>
  <si>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</si>
  <si>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</si>
  <si>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</si>
  <si>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</si>
  <si>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</si>
  <si>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</si>
  <si>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</si>
  <si>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</si>
  <si>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</si>
  <si>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</si>
  <si>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</si>
  <si>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</si>
  <si>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</si>
  <si>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</si>
  <si>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</si>
  <si>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</si>
  <si>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</si>
  <si>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</si>
  <si>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</si>
  <si>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</si>
  <si>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</si>
  <si>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</si>
  <si>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</si>
  <si>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</si>
  <si>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</si>
  <si>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</si>
  <si>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</si>
  <si>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</si>
  <si>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</si>
  <si>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</si>
  <si>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</si>
  <si>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</si>
  <si>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</si>
  <si>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</si>
  <si>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</si>
  <si>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</si>
  <si>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</si>
  <si>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</si>
  <si>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</si>
  <si>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</si>
  <si>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</si>
  <si>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</si>
  <si>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</si>
  <si>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</si>
  <si>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</si>
  <si>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</si>
  <si>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</si>
  <si>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</si>
  <si>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</si>
  <si>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</si>
  <si>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</si>
  <si>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</si>
  <si>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</si>
  <si>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</si>
  <si>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</si>
  <si>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</si>
  <si>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</si>
  <si>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</si>
  <si>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</si>
  <si>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</si>
  <si>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</si>
  <si>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</si>
  <si>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</si>
  <si>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</si>
  <si>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</si>
  <si>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</si>
  <si>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</si>
  <si>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</si>
  <si>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</si>
  <si>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</si>
  <si>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</si>
  <si>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</si>
  <si>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</si>
  <si>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</si>
  <si>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</si>
  <si>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</si>
  <si>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</si>
  <si>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</si>
  <si>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</si>
  <si>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</si>
  <si>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</si>
  <si>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</si>
  <si>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</si>
  <si>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</si>
  <si>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</si>
  <si>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</si>
  <si>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</si>
  <si>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</si>
  <si>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</si>
  <si>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</si>
  <si>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</si>
  <si>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</si>
  <si>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</si>
  <si>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</si>
  <si>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</si>
  <si>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</si>
  <si>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</si>
  <si>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</si>
  <si>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</si>
  <si>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</si>
  <si>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</si>
  <si>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</si>
  <si>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</si>
  <si>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</si>
  <si>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</si>
  <si>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</si>
  <si>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</si>
  <si>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</si>
  <si>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</si>
  <si>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</si>
  <si>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</si>
  <si>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</si>
  <si>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</si>
  <si>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</si>
  <si>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</si>
  <si>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</si>
  <si>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</si>
  <si>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</si>
  <si>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</si>
  <si>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</si>
  <si>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</si>
  <si>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</si>
  <si>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</si>
  <si>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</si>
  <si>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</si>
  <si>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</si>
  <si>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</si>
  <si>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</si>
  <si>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</si>
  <si>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</si>
  <si>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</si>
  <si>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</si>
  <si>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</si>
  <si>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</si>
  <si>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</si>
  <si>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</si>
  <si>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</si>
  <si>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</si>
  <si>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</si>
  <si>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</si>
  <si>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</si>
  <si>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</si>
  <si>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</si>
  <si>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</si>
  <si>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</si>
  <si>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</si>
  <si>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</si>
  <si>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</si>
  <si>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</si>
  <si>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</si>
  <si>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</si>
  <si>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</si>
  <si>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</si>
  <si>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</si>
  <si>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</si>
  <si>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</si>
  <si>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</si>
  <si>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</si>
  <si>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</si>
  <si>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</si>
  <si>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</si>
  <si>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</si>
  <si>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</si>
  <si>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</si>
  <si>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</si>
  <si>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</si>
  <si>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</si>
  <si>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</si>
  <si>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</si>
  <si>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</si>
  <si>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</si>
  <si>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</si>
  <si>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</si>
  <si>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</si>
  <si>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</si>
  <si>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</si>
  <si>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</si>
  <si>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</si>
  <si>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</si>
  <si>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</si>
  <si>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</si>
  <si>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</si>
  <si>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</si>
  <si>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</si>
  <si>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</si>
  <si>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</si>
  <si>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</si>
  <si>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</si>
  <si>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</si>
  <si>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</si>
  <si>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</si>
  <si>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</si>
  <si>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</si>
  <si>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</si>
  <si>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</si>
  <si>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</si>
  <si>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</si>
  <si>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</si>
  <si>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</si>
  <si>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</si>
  <si>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</si>
  <si>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</si>
  <si>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</si>
  <si>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</si>
  <si>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</si>
  <si>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</si>
  <si>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</si>
  <si>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</si>
  <si>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</si>
  <si>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</si>
  <si>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</si>
  <si>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</si>
  <si>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</si>
  <si>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</si>
  <si>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</si>
  <si>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</si>
  <si>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</si>
  <si>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</si>
  <si>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</si>
  <si>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</si>
  <si>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</si>
  <si>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</si>
  <si>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</si>
  <si>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</si>
  <si>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</si>
  <si>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</si>
  <si>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</si>
  <si>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</si>
  <si>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</si>
  <si>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</si>
  <si>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</si>
  <si>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</si>
  <si>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</si>
  <si>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</si>
  <si>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</si>
  <si>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</si>
  <si>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</si>
  <si>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</si>
  <si>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</si>
  <si>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</si>
  <si>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</si>
  <si>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</si>
  <si>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</si>
  <si>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</si>
  <si>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</si>
  <si>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</si>
  <si>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</si>
  <si>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</si>
  <si>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</si>
  <si>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</si>
  <si>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</si>
  <si>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</si>
  <si>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</si>
  <si>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</si>
  <si>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</si>
  <si>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</si>
  <si>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</si>
  <si>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</si>
  <si>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</si>
  <si>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</si>
  <si>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</si>
  <si>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</si>
  <si>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</si>
  <si>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</si>
  <si>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</si>
  <si>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</si>
  <si>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</si>
  <si>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</si>
  <si>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</si>
  <si>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</si>
  <si>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</si>
  <si>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</si>
  <si>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</si>
  <si>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</si>
  <si>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</si>
  <si>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</si>
  <si>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</si>
  <si>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</si>
  <si>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</si>
  <si>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</si>
  <si>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</si>
  <si>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</si>
  <si>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</si>
  <si>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</si>
  <si>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</si>
  <si>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</si>
  <si>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</si>
  <si>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</si>
  <si>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</si>
  <si>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</si>
  <si>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</si>
  <si>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</si>
  <si>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</si>
  <si>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</si>
  <si>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</si>
  <si>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</si>
  <si>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</si>
  <si>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</si>
  <si>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</si>
  <si>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</si>
  <si>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</si>
  <si>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</si>
  <si>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</si>
  <si>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</si>
  <si>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</si>
  <si>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</si>
  <si>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</si>
  <si>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</si>
  <si>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</si>
  <si>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</si>
  <si>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</si>
  <si>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</si>
  <si>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</si>
  <si>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</si>
  <si>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</si>
  <si>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</si>
  <si>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</si>
  <si>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</si>
  <si>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</si>
  <si>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</si>
  <si>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</si>
  <si>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</si>
  <si>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</si>
  <si>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</si>
  <si>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</si>
  <si>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</si>
  <si>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</si>
  <si>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</si>
  <si>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</si>
  <si>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</si>
  <si>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</si>
  <si>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</si>
  <si>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</si>
  <si>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</si>
  <si>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</si>
  <si>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</si>
  <si>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</si>
  <si>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</si>
  <si>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</si>
  <si>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</si>
  <si>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</si>
  <si>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</si>
  <si>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</si>
  <si>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</si>
  <si>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</si>
  <si>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</si>
  <si>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</si>
  <si>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</si>
  <si>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</si>
  <si>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</si>
  <si>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</si>
  <si>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</si>
  <si>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</si>
  <si>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</si>
  <si>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</si>
  <si>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</si>
  <si>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</si>
  <si>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</si>
  <si>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</si>
  <si>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</si>
  <si>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</si>
  <si>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</si>
  <si>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</si>
  <si>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</si>
  <si>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</si>
  <si>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</si>
  <si>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</si>
  <si>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</si>
  <si>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</si>
  <si>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</si>
  <si>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</si>
  <si>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</si>
  <si>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</si>
  <si>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</si>
  <si>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</si>
  <si>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</si>
  <si>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</si>
  <si>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</si>
  <si>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</si>
  <si>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</si>
  <si>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</si>
  <si>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</si>
  <si>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</si>
  <si>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</si>
  <si>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</si>
  <si>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</si>
  <si>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</si>
  <si>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</si>
  <si>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</si>
  <si>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</si>
  <si>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</si>
  <si>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</si>
  <si>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</si>
  <si>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</si>
  <si>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</si>
  <si>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</si>
  <si>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</si>
  <si>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</si>
  <si>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</si>
  <si>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</si>
  <si>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</si>
  <si>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</si>
  <si>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</si>
  <si>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</si>
  <si>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</si>
  <si>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</si>
  <si>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</si>
  <si>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</si>
  <si>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</si>
  <si>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</si>
  <si>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</si>
  <si>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</si>
  <si>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</si>
  <si>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</si>
  <si>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</si>
  <si>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</si>
  <si>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</si>
  <si>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</si>
  <si>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</si>
  <si>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</si>
  <si>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</si>
  <si>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</si>
  <si>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</si>
  <si>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</si>
  <si>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</si>
  <si>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</si>
  <si>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</si>
  <si>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</si>
  <si>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</si>
  <si>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</si>
  <si>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</si>
  <si>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</si>
  <si>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</si>
  <si>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</si>
  <si>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</si>
  <si>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</si>
  <si>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</si>
  <si>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</si>
  <si>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</si>
  <si>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</si>
  <si>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</si>
  <si>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</si>
  <si>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</si>
  <si>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</si>
  <si>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</si>
  <si>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</si>
  <si>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</si>
  <si>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</si>
  <si>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</si>
  <si>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</si>
  <si>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</si>
  <si>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</si>
  <si>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</si>
  <si>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</si>
  <si>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</si>
  <si>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</si>
  <si>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</si>
  <si>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</si>
  <si>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</si>
  <si>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</si>
  <si>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</si>
  <si>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</si>
  <si>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</si>
  <si>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</si>
  <si>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</si>
  <si>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</si>
  <si>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</si>
  <si>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</si>
  <si>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</si>
  <si>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</si>
  <si>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</si>
  <si>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</si>
  <si>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</si>
  <si>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</si>
  <si>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</si>
  <si>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</si>
  <si>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</si>
  <si>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</si>
  <si>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</si>
  <si>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</si>
  <si>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</si>
  <si>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</si>
  <si>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</si>
  <si>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</si>
  <si>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</si>
  <si>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</si>
  <si>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</si>
  <si>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</si>
  <si>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</si>
  <si>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</si>
  <si>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</si>
  <si>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</si>
  <si>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</si>
  <si>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</si>
  <si>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</si>
  <si>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</si>
  <si>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</si>
  <si>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</si>
  <si>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</si>
  <si>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</si>
  <si>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</si>
  <si>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</si>
  <si>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</si>
  <si>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</si>
  <si>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</si>
  <si>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</si>
  <si>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</si>
  <si>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</si>
  <si>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</si>
  <si>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</si>
  <si>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</si>
  <si>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</si>
  <si>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</si>
  <si>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</si>
  <si>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</si>
  <si>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</si>
  <si>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</si>
  <si>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</si>
  <si>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</si>
  <si>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</si>
  <si>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</si>
  <si>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</si>
  <si>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</si>
  <si>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</si>
  <si>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</si>
  <si>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</si>
  <si>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</si>
  <si>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</si>
  <si>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</si>
  <si>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</si>
  <si>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</si>
  <si>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</si>
  <si>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</si>
  <si>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</si>
  <si>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</si>
  <si>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</si>
  <si>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</si>
  <si>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</si>
  <si>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</si>
  <si>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</si>
  <si>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</si>
  <si>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</si>
  <si>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</si>
  <si>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</si>
  <si>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</si>
  <si>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</si>
  <si>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</si>
  <si>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</si>
  <si>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</si>
  <si>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</si>
  <si>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</si>
  <si>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</si>
  <si>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</si>
  <si>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</si>
  <si>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</si>
  <si>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</si>
  <si>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</si>
  <si>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</si>
  <si>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</si>
  <si>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</si>
  <si>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</si>
  <si>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</si>
  <si>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</si>
  <si>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</si>
  <si>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</si>
  <si>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</si>
  <si>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</si>
  <si>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</si>
  <si>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</si>
  <si>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</si>
  <si>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</si>
  <si>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</si>
  <si>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</si>
  <si>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</si>
  <si>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</si>
  <si>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</si>
  <si>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</si>
  <si>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</si>
  <si>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</si>
  <si>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</si>
  <si>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</si>
  <si>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</si>
  <si>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</si>
  <si>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</si>
  <si>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</si>
  <si>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</si>
  <si>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</si>
  <si>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</si>
  <si>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</si>
  <si>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</si>
  <si>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</si>
  <si>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</si>
  <si>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</si>
  <si>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</si>
  <si>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</si>
  <si>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</si>
  <si>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</si>
  <si>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</si>
  <si>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</si>
  <si>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</si>
  <si>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</si>
  <si>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</si>
  <si>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</si>
  <si>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</si>
  <si>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</si>
  <si>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</si>
  <si>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</si>
  <si>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</si>
  <si>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</si>
  <si>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</si>
  <si>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</si>
  <si>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</si>
  <si>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</si>
  <si>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</si>
  <si>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</si>
  <si>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</si>
  <si>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</si>
  <si>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</si>
  <si>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</si>
  <si>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</si>
  <si>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</si>
  <si>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</si>
  <si>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</si>
  <si>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</si>
  <si>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</si>
  <si>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</si>
  <si>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</si>
  <si>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</si>
  <si>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</si>
  <si>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</si>
  <si>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</si>
  <si>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</si>
  <si>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</si>
  <si>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</si>
  <si>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</si>
  <si>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</si>
  <si>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</si>
  <si>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</si>
  <si>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</si>
  <si>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</si>
  <si>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</si>
  <si>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</si>
  <si>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</si>
  <si>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</si>
  <si>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</si>
  <si>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</si>
  <si>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</si>
  <si>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</si>
  <si>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</si>
  <si>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</si>
  <si>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</si>
  <si>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</si>
  <si>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</si>
  <si>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</si>
  <si>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</si>
  <si>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</si>
  <si>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</si>
  <si>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</si>
  <si>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</si>
  <si>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</si>
  <si>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</si>
  <si>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</si>
  <si>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</si>
  <si>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</si>
  <si>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</si>
  <si>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</si>
  <si>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</si>
  <si>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</si>
  <si>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</si>
  <si>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</si>
  <si>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</si>
  <si>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</si>
  <si>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</si>
  <si>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</si>
  <si>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</si>
  <si>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</si>
  <si>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</si>
  <si>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</si>
  <si>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</si>
  <si>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</si>
  <si>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</si>
  <si>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</si>
  <si>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</si>
  <si>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</si>
  <si>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</si>
  <si>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</si>
  <si>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</si>
  <si>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</si>
  <si>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</si>
  <si>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</si>
  <si>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</si>
  <si>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</si>
  <si>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</si>
  <si>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</si>
  <si>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</si>
  <si>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</si>
  <si>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</si>
  <si>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</si>
  <si>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</si>
  <si>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</si>
  <si>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</si>
  <si>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</si>
  <si>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</si>
  <si>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</si>
  <si>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</si>
  <si>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</si>
  <si>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</si>
  <si>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</si>
  <si>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</si>
  <si>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</si>
  <si>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</si>
  <si>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</si>
  <si>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</si>
  <si>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</si>
  <si>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</si>
  <si>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</si>
  <si>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</si>
  <si>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</si>
  <si>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</si>
  <si>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</si>
  <si>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</si>
  <si>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</si>
  <si>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</si>
  <si>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</si>
  <si>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</si>
  <si>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</si>
  <si>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</si>
  <si>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</si>
  <si>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</si>
  <si>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</si>
  <si>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</si>
  <si>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</si>
  <si>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</si>
  <si>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</si>
  <si>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</si>
  <si>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</si>
  <si>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</si>
  <si>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</si>
  <si>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</si>
  <si>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</si>
  <si>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</si>
  <si>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</si>
  <si>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</si>
  <si>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</si>
  <si>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</si>
  <si>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</si>
  <si>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</si>
  <si>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</si>
  <si>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</si>
  <si>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</si>
  <si>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</si>
  <si>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</si>
  <si>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</si>
  <si>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</si>
  <si>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</si>
  <si>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</si>
  <si>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</si>
  <si>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</si>
  <si>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</si>
  <si>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</si>
  <si>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</si>
  <si>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</si>
  <si>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</si>
  <si>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</si>
  <si>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</si>
  <si>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</si>
  <si>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</si>
  <si>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</si>
  <si>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</si>
  <si>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</si>
  <si>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</si>
  <si>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</si>
  <si>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</si>
  <si>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</si>
  <si>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</si>
  <si>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</si>
  <si>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</si>
  <si>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</si>
  <si>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</si>
  <si>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</si>
  <si>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</si>
  <si>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</si>
  <si>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</si>
  <si>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</si>
  <si>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</si>
  <si>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</si>
  <si>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</si>
  <si>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</si>
  <si>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</si>
  <si>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</si>
  <si>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</si>
  <si>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</si>
  <si>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</si>
  <si>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</si>
  <si>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</si>
  <si>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</si>
  <si>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</si>
  <si>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</si>
  <si>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</si>
  <si>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</si>
  <si>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</si>
  <si>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</si>
  <si>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</si>
  <si>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</si>
  <si>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</si>
  <si>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</si>
  <si>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</si>
  <si>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</si>
  <si>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</si>
  <si>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</si>
  <si>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</si>
  <si>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</si>
  <si>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</si>
  <si>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</si>
  <si>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</si>
  <si>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</si>
  <si>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</si>
  <si>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</si>
  <si>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</si>
  <si>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</si>
  <si>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</si>
  <si>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</si>
  <si>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</si>
  <si>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</si>
  <si>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</si>
  <si>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</si>
  <si>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</si>
  <si>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</si>
  <si>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</si>
  <si>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</si>
  <si>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</si>
  <si>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</si>
  <si>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</si>
  <si>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</si>
  <si>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</si>
  <si>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</si>
  <si>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</si>
  <si>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</si>
  <si>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</si>
  <si>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</si>
  <si>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</si>
  <si>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</si>
  <si>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</si>
  <si>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</si>
  <si>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</si>
  <si>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</si>
  <si>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</si>
  <si>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</si>
  <si>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</si>
  <si>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</si>
  <si>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</si>
  <si>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</si>
  <si>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</si>
  <si>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</si>
  <si>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</si>
  <si>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</si>
  <si>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</si>
  <si>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</si>
  <si>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</si>
  <si>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</si>
  <si>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</si>
  <si>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</si>
  <si>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</si>
  <si>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</si>
  <si>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</si>
  <si>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</si>
  <si>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</si>
  <si>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</si>
  <si>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</si>
  <si>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</si>
  <si>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</si>
  <si>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</si>
  <si>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</si>
  <si>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</si>
  <si>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</si>
  <si>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</si>
  <si>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</si>
  <si>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</si>
  <si>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</si>
  <si>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</si>
  <si>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</si>
  <si>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</si>
  <si>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</si>
  <si>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</si>
  <si>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</si>
  <si>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</si>
  <si>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</si>
  <si>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</si>
  <si>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</si>
  <si>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</si>
  <si>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</si>
  <si>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</si>
  <si>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</si>
  <si>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</si>
  <si>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</si>
  <si>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</si>
  <si>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</si>
  <si>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</si>
  <si>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</si>
  <si>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</si>
  <si>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</si>
  <si>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</si>
  <si>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</si>
  <si>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</si>
  <si>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</si>
  <si>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</si>
  <si>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</si>
  <si>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</si>
  <si>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</si>
  <si>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</si>
  <si>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</si>
  <si>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</si>
  <si>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</si>
  <si>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</si>
  <si>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</si>
  <si>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</si>
  <si>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</si>
  <si>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</si>
  <si>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</si>
  <si>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</si>
  <si>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</si>
  <si>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</si>
  <si>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</si>
  <si>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</si>
  <si>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</si>
  <si>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</si>
  <si>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</si>
  <si>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</si>
  <si>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</si>
  <si>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</si>
  <si>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</si>
  <si>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</si>
  <si>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</si>
  <si>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</si>
  <si>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</si>
  <si>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</si>
  <si>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</si>
  <si>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</si>
  <si>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</si>
  <si>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</si>
  <si>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</si>
  <si>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</si>
  <si>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</si>
  <si>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</si>
  <si>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</si>
  <si>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</si>
  <si>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</si>
  <si>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</si>
  <si>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</si>
  <si>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</si>
  <si>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</si>
  <si>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</si>
  <si>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</si>
  <si>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</si>
  <si>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</si>
  <si>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</si>
  <si>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</si>
  <si>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</si>
  <si>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</si>
  <si>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</si>
  <si>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</si>
  <si>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</si>
  <si>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</si>
  <si>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</si>
  <si>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</si>
  <si>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</si>
  <si>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</si>
  <si>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</si>
  <si>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</si>
  <si>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</si>
  <si>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</si>
  <si>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</si>
  <si>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</si>
  <si>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</si>
  <si>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</si>
  <si>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</si>
  <si>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</si>
  <si>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</si>
  <si>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</si>
  <si>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</si>
  <si>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</si>
  <si>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</si>
  <si>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</si>
  <si>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</si>
  <si>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</si>
  <si>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</si>
  <si>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</si>
  <si>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</si>
  <si>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</si>
  <si>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</si>
  <si>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</si>
  <si>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</si>
  <si>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</si>
  <si>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</si>
  <si>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</si>
  <si>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</si>
  <si>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</si>
  <si>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</si>
  <si>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</si>
  <si>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</si>
  <si>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</si>
  <si>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</si>
  <si>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</si>
  <si>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</si>
  <si>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</si>
  <si>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</si>
  <si>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</si>
  <si>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</si>
  <si>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</si>
  <si>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</si>
  <si>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</si>
  <si>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</si>
  <si>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</si>
  <si>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</si>
  <si>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</si>
  <si>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</si>
  <si>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</si>
  <si>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</si>
  <si>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</si>
  <si>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</si>
  <si>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</si>
  <si>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</si>
  <si>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</si>
  <si>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</si>
  <si>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</si>
  <si>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</si>
  <si>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</si>
  <si>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</si>
  <si>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</si>
  <si>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</si>
  <si>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</si>
  <si>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</si>
  <si>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</si>
  <si>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</si>
  <si>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</si>
  <si>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</si>
  <si>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</si>
  <si>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</si>
  <si>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</si>
  <si>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</si>
  <si>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</si>
  <si>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</si>
  <si>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</si>
  <si>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</si>
  <si>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</si>
  <si>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</si>
  <si>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</si>
  <si>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</si>
  <si>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</si>
  <si>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</si>
  <si>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</si>
  <si>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</si>
  <si>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</si>
  <si>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</si>
  <si>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</si>
  <si>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</si>
  <si>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</si>
  <si>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</si>
  <si>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</si>
  <si>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</si>
  <si>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</si>
  <si>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</si>
  <si>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</si>
  <si>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</si>
  <si>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</si>
  <si>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</si>
  <si>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</si>
  <si>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</si>
  <si>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</si>
  <si>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</si>
  <si>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</si>
  <si>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</si>
  <si>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</si>
  <si>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</si>
  <si>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</si>
  <si>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</si>
  <si>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</si>
  <si>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</si>
  <si>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</si>
  <si>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</si>
  <si>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</si>
  <si>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</si>
  <si>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</si>
  <si>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</si>
  <si>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</si>
  <si>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</si>
  <si>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</si>
  <si>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</si>
  <si>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</si>
  <si>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</si>
  <si>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</si>
  <si>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</si>
  <si>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</si>
  <si>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</si>
  <si>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</si>
  <si>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</si>
  <si>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</si>
  <si>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</si>
  <si>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</si>
  <si>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</si>
  <si>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</si>
  <si>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</si>
  <si>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</si>
  <si>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</si>
  <si>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</si>
  <si>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</si>
  <si>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</si>
  <si>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</si>
  <si>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</si>
  <si>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</si>
  <si>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</si>
  <si>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</si>
  <si>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</si>
  <si>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</si>
  <si>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</si>
  <si>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</si>
  <si>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</si>
  <si>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</si>
  <si>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</si>
  <si>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</si>
  <si>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</si>
  <si>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</si>
  <si>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</si>
  <si>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</si>
  <si>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</si>
  <si>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</si>
  <si>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</si>
  <si>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</si>
  <si>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</si>
  <si>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</si>
  <si>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</si>
  <si>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</si>
  <si>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</si>
  <si>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</si>
  <si>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</si>
  <si>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</si>
  <si>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</si>
  <si>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</si>
  <si>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</si>
  <si>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</si>
  <si>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</si>
  <si>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</si>
  <si>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</si>
  <si>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</si>
  <si>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</si>
  <si>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</si>
  <si>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</si>
  <si>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</si>
  <si>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</si>
  <si>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</si>
  <si>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</si>
  <si>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</si>
  <si>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</si>
  <si>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</si>
  <si>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</si>
  <si>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</si>
  <si>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</si>
  <si>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</si>
  <si>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</si>
  <si>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</si>
  <si>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</si>
  <si>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</si>
  <si>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</si>
  <si>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</si>
  <si>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</si>
  <si>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</si>
  <si>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</si>
  <si>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</si>
  <si>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</si>
  <si>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</si>
  <si>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</si>
  <si>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</si>
  <si>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</si>
  <si>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</si>
  <si>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</si>
  <si>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</si>
  <si>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</si>
  <si>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</si>
  <si>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</si>
  <si>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</si>
  <si>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</si>
  <si>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</si>
  <si>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</si>
  <si>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</si>
  <si>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</si>
  <si>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</si>
  <si>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</si>
  <si>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</si>
  <si>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</si>
  <si>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</si>
  <si>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</si>
  <si>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</si>
  <si>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</si>
  <si>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</si>
  <si>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</si>
  <si>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</si>
  <si>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</si>
  <si>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</si>
  <si>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</si>
  <si>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</si>
  <si>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</si>
  <si>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</si>
  <si>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</si>
  <si>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</si>
  <si>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</si>
  <si>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</si>
  <si>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</si>
  <si>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</si>
  <si>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</si>
  <si>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</si>
  <si>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</si>
  <si>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</si>
  <si>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</si>
  <si>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</si>
  <si>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</si>
  <si>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</si>
  <si>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</si>
  <si>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</si>
  <si>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</si>
  <si>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</si>
  <si>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</si>
  <si>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</si>
  <si>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</si>
  <si>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</si>
  <si>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</si>
  <si>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</si>
  <si>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</si>
  <si>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</si>
  <si>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</si>
  <si>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</si>
  <si>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</si>
  <si>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</si>
  <si>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</si>
  <si>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</si>
  <si>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</si>
  <si>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</si>
  <si>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</si>
  <si>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</si>
  <si>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</si>
  <si>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</si>
  <si>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</si>
  <si>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</si>
  <si>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</si>
  <si>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</si>
  <si>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</si>
  <si>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</si>
  <si>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</si>
  <si>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</si>
  <si>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</si>
  <si>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</si>
  <si>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</si>
  <si>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</si>
  <si>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</si>
  <si>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</si>
  <si>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</si>
  <si>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</si>
  <si>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</si>
  <si>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</si>
  <si>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</si>
  <si>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</si>
  <si>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</si>
  <si>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</si>
  <si>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</si>
  <si>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</si>
  <si>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</si>
  <si>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</si>
  <si>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</si>
  <si>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</si>
  <si>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</si>
  <si>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</si>
  <si>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</si>
  <si>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</si>
  <si>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</si>
  <si>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</si>
  <si>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</si>
  <si>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</si>
  <si>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</si>
  <si>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</si>
  <si>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</si>
  <si>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</si>
  <si>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</si>
  <si>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</si>
  <si>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</si>
  <si>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</si>
  <si>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</si>
  <si>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</si>
  <si>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</si>
  <si>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</si>
  <si>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</si>
  <si>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</si>
  <si>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</si>
  <si>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</si>
  <si>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</si>
  <si>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</si>
  <si>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</si>
  <si>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</si>
  <si>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</si>
  <si>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</si>
  <si>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</si>
  <si>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</si>
  <si>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</si>
  <si>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</si>
  <si>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</si>
  <si>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</si>
  <si>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</si>
  <si>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</si>
  <si>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</si>
  <si>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</si>
  <si>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</si>
  <si>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</si>
  <si>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</si>
  <si>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</si>
  <si>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</si>
  <si>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</si>
  <si>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</si>
  <si>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</si>
  <si>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</si>
  <si>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</si>
  <si>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</si>
  <si>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</si>
  <si>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</si>
  <si>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</si>
  <si>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</si>
  <si>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</si>
  <si>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</si>
  <si>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</si>
  <si>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</si>
  <si>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</si>
  <si>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</si>
  <si>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</si>
  <si>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</si>
  <si>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</si>
  <si>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</si>
  <si>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</si>
  <si>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</si>
  <si>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</si>
  <si>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</si>
  <si>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</si>
  <si>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</si>
  <si>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</si>
  <si>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</si>
  <si>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</si>
  <si>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</si>
  <si>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</si>
  <si>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</si>
  <si>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</si>
  <si>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</si>
  <si>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</si>
  <si>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</si>
  <si>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</si>
  <si>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</si>
  <si>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</si>
  <si>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</si>
  <si>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</si>
  <si>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</si>
  <si>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</si>
  <si>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</si>
  <si>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</si>
  <si>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</si>
  <si>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</si>
  <si>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</si>
  <si>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</si>
  <si>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</si>
  <si>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</si>
  <si>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</si>
  <si>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</si>
  <si>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</si>
  <si>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</si>
  <si>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</si>
  <si>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</si>
  <si>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</si>
  <si>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</si>
  <si>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</si>
  <si>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</si>
  <si>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</si>
  <si>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</si>
  <si>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</si>
  <si>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</si>
  <si>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</si>
  <si>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</si>
  <si>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</si>
  <si>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</si>
  <si>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</si>
  <si>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</si>
  <si>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</si>
  <si>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</si>
  <si>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</si>
  <si>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</si>
  <si>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</si>
  <si>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</si>
  <si>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</si>
  <si>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</si>
  <si>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</si>
  <si>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</si>
  <si>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</si>
  <si>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</si>
  <si>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</si>
  <si>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</si>
  <si>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</si>
  <si>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</si>
  <si>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</si>
  <si>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</si>
  <si>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</si>
  <si>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</si>
  <si>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</si>
  <si>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</si>
  <si>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</si>
  <si>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</si>
  <si>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</si>
  <si>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</si>
  <si>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</si>
  <si>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</si>
  <si>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</si>
  <si>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</si>
  <si>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</si>
  <si>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</si>
  <si>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</si>
  <si>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</si>
  <si>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</si>
  <si>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</si>
  <si>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</si>
  <si>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</si>
  <si>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</si>
  <si>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</si>
  <si>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</si>
  <si>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</si>
  <si>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</si>
  <si>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</si>
  <si>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</si>
  <si>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</si>
  <si>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</si>
  <si>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</si>
  <si>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</si>
  <si>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</si>
  <si>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</si>
  <si>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</si>
  <si>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</si>
  <si>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</si>
  <si>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</si>
  <si>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</si>
  <si>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</si>
  <si>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</si>
  <si>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</si>
  <si>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</si>
  <si>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</si>
  <si>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</si>
  <si>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</si>
  <si>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</si>
  <si>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</si>
  <si>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</si>
  <si>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</si>
  <si>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</si>
  <si>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</si>
  <si>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</si>
  <si>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</si>
  <si>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</si>
  <si>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</si>
  <si>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</si>
  <si>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</si>
  <si>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</si>
  <si>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</si>
  <si>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</si>
  <si>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</si>
  <si>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</si>
  <si>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</si>
  <si>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</si>
  <si>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</si>
  <si>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</si>
  <si>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</si>
  <si>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</si>
  <si>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</si>
  <si>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</si>
  <si>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</si>
  <si>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</si>
  <si>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</si>
  <si>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</si>
  <si>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</si>
  <si>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</si>
  <si>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</si>
  <si>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</si>
  <si>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</si>
  <si>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</si>
  <si>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</si>
  <si>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</si>
  <si>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</si>
  <si>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</si>
  <si>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</si>
  <si>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</si>
  <si>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</si>
  <si>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</si>
  <si>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</si>
  <si>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</si>
  <si>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</si>
  <si>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</si>
  <si>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</si>
  <si>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</si>
  <si>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</si>
  <si>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</si>
  <si>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</si>
  <si>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</si>
  <si>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</si>
  <si>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</si>
  <si>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</si>
  <si>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</si>
  <si>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</si>
  <si>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</si>
  <si>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</si>
  <si>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</si>
  <si>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</si>
  <si>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</si>
  <si>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</si>
  <si>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</si>
  <si>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</si>
  <si>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</si>
  <si>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</si>
  <si>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</si>
  <si>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</si>
  <si>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</si>
  <si>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</si>
  <si>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</si>
  <si>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</si>
  <si>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</si>
  <si>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</si>
  <si>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</si>
  <si>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</si>
  <si>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</si>
  <si>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</si>
  <si>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</si>
  <si>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</si>
  <si>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</si>
  <si>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</si>
  <si>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</si>
  <si>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</si>
  <si>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</si>
  <si>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</si>
  <si>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</si>
  <si>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</si>
  <si>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</si>
  <si>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</si>
  <si>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</si>
  <si>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</si>
  <si>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</si>
  <si>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</si>
  <si>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</si>
  <si>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</si>
  <si>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</si>
  <si>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</si>
  <si>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</si>
  <si>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</si>
  <si>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</si>
  <si>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</si>
  <si>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</si>
  <si>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</si>
  <si>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</si>
  <si>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</si>
  <si>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</si>
  <si>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</si>
  <si>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</si>
  <si>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</si>
  <si>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</si>
  <si>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</si>
  <si>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</si>
  <si>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</si>
  <si>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</si>
  <si>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</si>
  <si>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</si>
  <si>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</si>
  <si>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</si>
  <si>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</si>
  <si>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</si>
  <si>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</si>
  <si>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</si>
  <si>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</si>
  <si>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</si>
  <si>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</si>
  <si>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</si>
  <si>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</si>
  <si>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</si>
  <si>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</si>
  <si>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</si>
  <si>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</si>
  <si>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</si>
  <si>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</si>
  <si>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</si>
  <si>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</si>
  <si>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</si>
  <si>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</si>
  <si>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</si>
  <si>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</si>
  <si>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</si>
  <si>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</si>
  <si>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</si>
  <si>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</si>
  <si>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</si>
  <si>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</si>
  <si>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</si>
  <si>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</si>
  <si>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</si>
  <si>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</si>
  <si>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</si>
  <si>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</si>
  <si>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</si>
  <si>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</si>
  <si>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</si>
  <si>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</si>
  <si>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</si>
  <si>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</si>
  <si>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</si>
  <si>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</si>
  <si>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</si>
  <si>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</si>
  <si>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</si>
  <si>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</si>
  <si>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</si>
  <si>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</si>
  <si>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</si>
  <si>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</si>
  <si>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</si>
  <si>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</si>
  <si>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</si>
  <si>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</si>
  <si>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</si>
  <si>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</si>
  <si>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</si>
  <si>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</si>
  <si>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</si>
  <si>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</si>
  <si>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</si>
  <si>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</si>
  <si>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</si>
  <si>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</si>
  <si>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</si>
  <si>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</si>
  <si>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</si>
  <si>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</si>
  <si>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</si>
  <si>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</si>
  <si>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</si>
  <si>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</si>
  <si>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</si>
  <si>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</si>
  <si>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</si>
  <si>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</si>
  <si>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</si>
  <si>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</si>
  <si>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</si>
  <si>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</si>
  <si>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</si>
  <si>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</si>
  <si>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</si>
  <si>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</si>
  <si>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</si>
  <si>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</si>
  <si>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</si>
  <si>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</si>
  <si>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</si>
  <si>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</si>
  <si>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</si>
  <si>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</si>
  <si>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</si>
  <si>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</si>
  <si>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</si>
  <si>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</si>
  <si>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</si>
  <si>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</si>
  <si>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</si>
  <si>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</si>
  <si>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</si>
  <si>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</si>
  <si>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</si>
  <si>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</si>
  <si>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</si>
  <si>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</si>
  <si>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</si>
  <si>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</si>
  <si>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</si>
  <si>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</si>
  <si>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</si>
  <si>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</si>
  <si>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</si>
  <si>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</si>
  <si>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</si>
  <si>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</si>
  <si>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</si>
  <si>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</si>
  <si>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</si>
  <si>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</si>
  <si>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</si>
  <si>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</si>
  <si>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</si>
  <si>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</si>
  <si>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</si>
  <si>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</si>
  <si>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</si>
  <si>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</si>
  <si>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</si>
  <si>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</si>
  <si>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</si>
  <si>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</si>
  <si>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</si>
  <si>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</si>
  <si>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</si>
  <si>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</si>
  <si>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</si>
  <si>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</si>
  <si>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</si>
  <si>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</si>
  <si>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</si>
  <si>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</si>
  <si>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</si>
  <si>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</si>
  <si>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</si>
  <si>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</si>
  <si>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</si>
  <si>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</si>
  <si>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</si>
  <si>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</si>
  <si>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</si>
  <si>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</si>
  <si>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</si>
  <si>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</si>
  <si>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</si>
  <si>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</si>
  <si>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</si>
  <si>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</si>
  <si>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</si>
  <si>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</si>
  <si>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</si>
  <si>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</si>
  <si>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</si>
  <si>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</si>
  <si>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</si>
  <si>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</si>
  <si>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</si>
  <si>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</si>
  <si>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</si>
  <si>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</si>
  <si>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</si>
  <si>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</si>
  <si>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</si>
  <si>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</si>
  <si>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</si>
  <si>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</si>
  <si>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</si>
  <si>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</si>
  <si>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</si>
  <si>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</si>
  <si>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</si>
  <si>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</si>
  <si>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</si>
  <si>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</si>
  <si>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</si>
  <si>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</si>
  <si>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</si>
  <si>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</si>
  <si>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</si>
  <si>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</si>
  <si>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</si>
  <si>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</si>
  <si>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</si>
  <si>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</si>
  <si>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</si>
  <si>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</si>
  <si>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</si>
  <si>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</si>
  <si>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</si>
  <si>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</si>
  <si>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</si>
  <si>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</si>
  <si>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</si>
  <si>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</si>
  <si>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</si>
  <si>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</si>
  <si>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</si>
  <si>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</si>
  <si>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</si>
  <si>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</si>
  <si>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</si>
  <si>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</si>
  <si>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</si>
  <si>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</si>
  <si>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</si>
  <si>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</si>
  <si>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</si>
  <si>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</si>
  <si>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</si>
  <si>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</si>
  <si>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</si>
  <si>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</si>
  <si>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</si>
  <si>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</si>
  <si>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</si>
  <si>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</si>
  <si>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</si>
  <si>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</si>
  <si>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</si>
  <si>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</si>
  <si>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</si>
  <si>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</si>
  <si>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</si>
  <si>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</si>
  <si>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</si>
  <si>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</si>
  <si>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</si>
  <si>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</si>
  <si>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</si>
  <si>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</si>
  <si>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</si>
  <si>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</si>
  <si>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</si>
  <si>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</si>
  <si>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</si>
  <si>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</si>
  <si>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</si>
  <si>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</si>
  <si>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</si>
  <si>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</si>
  <si>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</si>
  <si>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</si>
  <si>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</si>
  <si>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</si>
  <si>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</si>
  <si>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</si>
  <si>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</si>
  <si>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</si>
  <si>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</si>
  <si>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</si>
  <si>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</si>
  <si>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</si>
  <si>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</si>
  <si>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</si>
  <si>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</si>
  <si>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</si>
  <si>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</si>
  <si>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</si>
  <si>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</si>
  <si>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</si>
  <si>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</si>
  <si>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</si>
  <si>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</si>
  <si>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</si>
  <si>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</si>
  <si>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</si>
  <si>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</si>
  <si>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</si>
  <si>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</si>
  <si>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</si>
  <si>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</si>
  <si>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</si>
  <si>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</si>
  <si>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</si>
  <si>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</si>
  <si>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</si>
  <si>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</si>
  <si>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</si>
  <si>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</si>
  <si>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</si>
  <si>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</si>
  <si>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</si>
  <si>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</si>
  <si>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</si>
  <si>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</si>
  <si>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</si>
  <si>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</si>
  <si>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</si>
  <si>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</si>
  <si>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</si>
  <si>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</si>
  <si>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</si>
  <si>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</si>
  <si>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</si>
  <si>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</si>
  <si>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</si>
  <si>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</si>
  <si>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</si>
  <si>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</si>
  <si>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</si>
  <si>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</si>
  <si>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</si>
  <si>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</si>
  <si>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</si>
  <si>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</si>
  <si>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</si>
  <si>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</si>
  <si>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</si>
  <si>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</si>
  <si>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</si>
  <si>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</si>
  <si>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</si>
  <si>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</si>
  <si>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</si>
  <si>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</si>
  <si>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</si>
  <si>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</si>
  <si>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</si>
  <si>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</si>
  <si>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</si>
  <si>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</si>
  <si>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</si>
  <si>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</si>
  <si>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</si>
  <si>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</si>
  <si>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</si>
  <si>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</si>
  <si>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</si>
  <si>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</si>
  <si>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</si>
  <si>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</si>
  <si>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</si>
  <si>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</si>
  <si>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</si>
  <si>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</si>
  <si>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</si>
  <si>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</si>
  <si>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</si>
  <si>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</si>
  <si>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</si>
  <si>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</si>
  <si>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</si>
  <si>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</si>
  <si>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</si>
  <si>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</si>
  <si>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</si>
  <si>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</si>
  <si>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</si>
  <si>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</si>
  <si>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</si>
  <si>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</si>
  <si>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</si>
  <si>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</si>
  <si>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</si>
  <si>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</si>
  <si>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</si>
  <si>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</si>
  <si>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</si>
  <si>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</si>
  <si>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</si>
  <si>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</si>
  <si>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</si>
  <si>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</si>
  <si>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</si>
  <si>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</si>
  <si>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</si>
  <si>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</si>
  <si>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</si>
  <si>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</si>
  <si>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</si>
  <si>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</si>
  <si>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</si>
  <si>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</si>
  <si>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</si>
  <si>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</si>
  <si>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</si>
  <si>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</si>
  <si>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</si>
  <si>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</si>
  <si>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</si>
  <si>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</si>
  <si>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</si>
  <si>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</si>
  <si>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</si>
  <si>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</si>
  <si>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</si>
  <si>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</si>
  <si>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</si>
  <si>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</si>
  <si>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</si>
  <si>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</si>
  <si>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</si>
  <si>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</si>
  <si>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</si>
  <si>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</si>
  <si>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</si>
  <si>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</si>
  <si>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</si>
  <si>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</si>
  <si>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</si>
  <si>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</si>
  <si>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</si>
  <si>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</si>
  <si>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</si>
  <si>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</si>
  <si>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</si>
  <si>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</si>
  <si>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</si>
  <si>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</si>
  <si>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</si>
  <si>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</si>
  <si>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</si>
  <si>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</si>
  <si>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</si>
  <si>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</si>
  <si>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</si>
  <si>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</si>
  <si>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</si>
  <si>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</si>
  <si>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</si>
  <si>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</si>
  <si>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</si>
  <si>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</si>
  <si>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</si>
  <si>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</si>
  <si>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</si>
  <si>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</si>
  <si>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</si>
  <si>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</si>
  <si>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</si>
  <si>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</si>
  <si>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</si>
  <si>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</si>
  <si>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</si>
  <si>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</si>
  <si>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</si>
  <si>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</si>
  <si>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</si>
  <si>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</si>
  <si>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</si>
  <si>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</si>
  <si>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</si>
  <si>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</si>
  <si>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</si>
  <si>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</si>
  <si>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</si>
  <si>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</si>
  <si>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</si>
  <si>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</si>
  <si>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</si>
  <si>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</si>
  <si>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</si>
  <si>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</si>
  <si>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</si>
  <si>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</si>
  <si>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</si>
  <si>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</si>
  <si>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</si>
  <si>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</si>
  <si>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</si>
  <si>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</si>
  <si>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</si>
  <si>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</si>
  <si>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</si>
  <si>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</si>
  <si>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</si>
  <si>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</si>
  <si>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</si>
  <si>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</si>
  <si>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</si>
  <si>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</si>
  <si>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</si>
  <si>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</si>
  <si>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</si>
  <si>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</si>
  <si>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</si>
  <si>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</si>
  <si>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</si>
  <si>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</si>
  <si>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</si>
  <si>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</si>
  <si>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</si>
  <si>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</si>
  <si>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</si>
  <si>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</si>
  <si>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</si>
  <si>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</si>
  <si>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</si>
  <si>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</si>
  <si>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</si>
  <si>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</si>
  <si>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</si>
  <si>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</si>
  <si>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</si>
  <si>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</si>
  <si>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</si>
  <si>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</si>
  <si>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</si>
  <si>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</si>
  <si>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</si>
  <si>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</si>
  <si>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</si>
  <si>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</si>
  <si>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</si>
  <si>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</si>
  <si>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</si>
  <si>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</si>
  <si>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</si>
  <si>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</si>
  <si>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</si>
  <si>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</si>
  <si>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</si>
  <si>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</si>
  <si>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</si>
  <si>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</si>
  <si>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</si>
  <si>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</si>
  <si>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</si>
  <si>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</si>
  <si>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</si>
  <si>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</si>
  <si>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</si>
  <si>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</si>
  <si>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</si>
  <si>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</si>
  <si>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</si>
  <si>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</si>
  <si>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</si>
  <si>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</si>
  <si>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</si>
  <si>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</si>
  <si>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</si>
  <si>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</si>
  <si>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</si>
  <si>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</si>
  <si>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</si>
  <si>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</si>
  <si>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</si>
  <si>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</si>
  <si>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</si>
  <si>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</si>
  <si>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</si>
  <si>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</si>
  <si>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</si>
  <si>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</si>
  <si>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</si>
  <si>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</si>
  <si>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</si>
  <si>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</si>
  <si>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</si>
  <si>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</si>
  <si>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</si>
  <si>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</si>
  <si>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</si>
  <si>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</si>
  <si>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</si>
  <si>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</si>
  <si>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</si>
  <si>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</si>
  <si>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</si>
  <si>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</si>
  <si>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</si>
  <si>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</si>
  <si>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</si>
  <si>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</si>
  <si>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</si>
  <si>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</si>
  <si>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</si>
  <si>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</si>
  <si>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</si>
  <si>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</si>
  <si>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</si>
  <si>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</si>
  <si>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</si>
  <si>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</si>
  <si>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</si>
  <si>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</si>
  <si>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</si>
  <si>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</si>
  <si>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</si>
  <si>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</si>
  <si>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</si>
  <si>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</si>
  <si>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</si>
  <si>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</si>
  <si>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</si>
  <si>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</si>
  <si>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</si>
  <si>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</si>
  <si>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</si>
  <si>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</si>
  <si>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</si>
  <si>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</si>
  <si>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</si>
  <si>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</si>
  <si>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</si>
  <si>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</si>
  <si>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</si>
  <si>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</si>
  <si>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</si>
  <si>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</si>
  <si>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</si>
  <si>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</si>
  <si>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</si>
  <si>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</si>
  <si>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</si>
  <si>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</si>
  <si>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</si>
  <si>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</si>
  <si>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</si>
  <si>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</si>
  <si>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</si>
  <si>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</si>
  <si>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</si>
  <si>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</si>
  <si>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</si>
  <si>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</si>
  <si>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</si>
  <si>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</si>
  <si>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</si>
  <si>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</si>
  <si>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</si>
  <si>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</si>
  <si>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</si>
  <si>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</si>
  <si>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</si>
  <si>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</si>
  <si>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</si>
  <si>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</si>
  <si>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</si>
  <si>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</si>
  <si>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</si>
  <si>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</si>
  <si>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</si>
  <si>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</si>
  <si>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</si>
  <si>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</si>
  <si>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</si>
  <si>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</si>
  <si>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</si>
  <si>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</si>
  <si>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</si>
  <si>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</si>
  <si>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</si>
  <si>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</si>
  <si>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</si>
  <si>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</si>
  <si>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</si>
  <si>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</si>
  <si>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</si>
  <si>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</si>
  <si>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</si>
  <si>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</si>
  <si>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</si>
  <si>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</si>
  <si>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</si>
  <si>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</si>
  <si>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</si>
  <si>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</si>
  <si>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</si>
  <si>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</si>
  <si>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</si>
  <si>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</si>
  <si>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</si>
  <si>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</si>
  <si>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</si>
  <si>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</si>
  <si>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</si>
  <si>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</si>
  <si>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</si>
  <si>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</si>
  <si>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</si>
  <si>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</si>
  <si>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</si>
  <si>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</si>
  <si>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</si>
  <si>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</si>
  <si>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</si>
  <si>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</si>
  <si>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</si>
  <si>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</si>
  <si>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</si>
  <si>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</si>
  <si>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</si>
  <si>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</si>
  <si>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</si>
  <si>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</si>
  <si>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</si>
  <si>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</si>
  <si>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</si>
  <si>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</si>
  <si>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</si>
  <si>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</si>
  <si>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</si>
  <si>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</si>
  <si>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</si>
  <si>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</si>
  <si>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</si>
  <si>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</si>
  <si>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</si>
  <si>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</si>
  <si>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</si>
  <si>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</si>
  <si>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</si>
  <si>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</si>
  <si>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</si>
  <si>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</si>
  <si>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</si>
  <si>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</si>
  <si>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</si>
  <si>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</si>
  <si>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</si>
  <si>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</si>
  <si>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</si>
  <si>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</si>
  <si>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</si>
  <si>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</si>
  <si>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</si>
  <si>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</si>
  <si>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</si>
  <si>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</si>
  <si>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</si>
  <si>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</si>
  <si>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</si>
  <si>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</si>
  <si>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</si>
  <si>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</si>
  <si>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</si>
  <si>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</si>
  <si>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</si>
  <si>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</si>
  <si>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</si>
  <si>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</si>
  <si>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</si>
  <si>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</si>
  <si>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</si>
  <si>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</si>
  <si>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</si>
  <si>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</si>
  <si>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</si>
  <si>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</si>
  <si>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</si>
  <si>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</si>
  <si>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</si>
  <si>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</si>
  <si>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</si>
  <si>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</si>
  <si>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</si>
  <si>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</si>
  <si>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</si>
  <si>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</si>
  <si>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</si>
  <si>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</si>
  <si>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</si>
  <si>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</si>
  <si>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</si>
  <si>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</si>
  <si>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</si>
  <si>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</si>
  <si>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</si>
  <si>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</si>
  <si>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</si>
  <si>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</si>
  <si>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</si>
  <si>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</si>
  <si>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</si>
  <si>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</si>
  <si>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</si>
  <si>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</si>
  <si>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</si>
  <si>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</si>
  <si>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</si>
  <si>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</si>
  <si>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</si>
  <si>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</si>
  <si>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</si>
  <si>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</si>
  <si>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</si>
  <si>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</si>
  <si>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</si>
  <si>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</si>
  <si>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</si>
  <si>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</si>
  <si>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</si>
  <si>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</si>
  <si>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</si>
  <si>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</si>
  <si>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</si>
  <si>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</si>
  <si>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</si>
  <si>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</si>
  <si>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</si>
  <si>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</si>
  <si>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</si>
  <si>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</si>
  <si>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</si>
  <si>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</si>
  <si>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</si>
  <si>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</si>
  <si>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</si>
  <si>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</si>
  <si>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</si>
  <si>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</si>
  <si>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</si>
  <si>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</si>
  <si>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</si>
  <si>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</si>
  <si>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</si>
  <si>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</si>
  <si>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</si>
  <si>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</si>
  <si>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</si>
  <si>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</si>
  <si>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</si>
  <si>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</si>
  <si>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</si>
  <si>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</si>
  <si>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</si>
  <si>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</si>
  <si>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</si>
  <si>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</si>
  <si>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</si>
  <si>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</si>
  <si>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</si>
  <si>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</si>
  <si>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</si>
  <si>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</si>
  <si>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</si>
  <si>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</si>
  <si>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</si>
  <si>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</si>
  <si>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</si>
  <si>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</si>
  <si>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</si>
  <si>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</si>
  <si>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</si>
  <si>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</si>
  <si>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</si>
  <si>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</si>
  <si>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</si>
  <si>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</si>
  <si>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</si>
  <si>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</si>
  <si>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</si>
  <si>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</si>
  <si>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</si>
  <si>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</si>
  <si>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</si>
  <si>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</si>
  <si>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</si>
  <si>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</si>
  <si>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</si>
  <si>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</si>
  <si>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</si>
  <si>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</si>
  <si>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</si>
  <si>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</si>
  <si>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</si>
  <si>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</si>
  <si>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</si>
  <si>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</si>
  <si>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</si>
  <si>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</si>
  <si>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</si>
  <si>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</si>
  <si>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</si>
  <si>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</si>
  <si>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</si>
  <si>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</si>
  <si>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</si>
  <si>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</si>
  <si>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</si>
  <si>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</si>
  <si>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</si>
  <si>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</si>
  <si>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</si>
  <si>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</si>
  <si>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</si>
  <si>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</si>
  <si>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</si>
  <si>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</si>
  <si>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</si>
  <si>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</si>
  <si>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</si>
  <si>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</si>
  <si>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</si>
  <si>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</si>
  <si>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</si>
  <si>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</si>
  <si>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</si>
  <si>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</si>
  <si>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</si>
  <si>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</si>
  <si>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</si>
  <si>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</si>
  <si>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</si>
  <si>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</si>
  <si>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</si>
  <si>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</si>
  <si>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</si>
  <si>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</si>
  <si>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</si>
  <si>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</si>
  <si>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</si>
  <si>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</si>
  <si>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</si>
  <si>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</si>
  <si>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</si>
  <si>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</si>
  <si>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</si>
  <si>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</si>
  <si>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</si>
  <si>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</si>
  <si>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</si>
  <si>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</si>
  <si>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</si>
  <si>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</si>
  <si>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</si>
  <si>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</si>
  <si>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</si>
  <si>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</si>
  <si>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</si>
  <si>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</si>
  <si>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</si>
  <si>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</si>
  <si>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</si>
  <si>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</si>
  <si>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</si>
  <si>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</si>
  <si>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</si>
  <si>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</si>
  <si>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</si>
  <si>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</si>
  <si>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</si>
  <si>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</si>
  <si>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</si>
  <si>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</si>
  <si>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</si>
  <si>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</si>
  <si>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</si>
  <si>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</si>
  <si>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</si>
  <si>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</si>
  <si>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</si>
  <si>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</si>
  <si>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</si>
  <si>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</si>
  <si>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</si>
  <si>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</si>
  <si>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</si>
  <si>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</si>
  <si>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</si>
  <si>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</si>
  <si>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</si>
  <si>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</si>
  <si>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</si>
  <si>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</si>
  <si>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</si>
  <si>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</si>
  <si>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</si>
  <si>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</si>
  <si>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</si>
  <si>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</si>
  <si>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</si>
  <si>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</si>
  <si>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</si>
  <si>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</si>
  <si>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</si>
  <si>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</si>
  <si>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</si>
  <si>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</si>
  <si>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</si>
  <si>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</si>
  <si>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</si>
  <si>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</si>
  <si>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</si>
  <si>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</si>
  <si>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</si>
  <si>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</si>
  <si>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</si>
  <si>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</si>
  <si>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</si>
  <si>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</si>
  <si>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</si>
  <si>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</si>
  <si>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</si>
  <si>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</si>
  <si>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</si>
  <si>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</si>
  <si>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</si>
  <si>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</si>
  <si>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</si>
  <si>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</si>
  <si>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</si>
  <si>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</si>
  <si>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</si>
  <si>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</si>
  <si>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</si>
  <si>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</si>
  <si>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</si>
  <si>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</si>
  <si>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</si>
  <si>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</si>
  <si>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</si>
  <si>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</si>
  <si>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</si>
  <si>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</si>
  <si>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</si>
  <si>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</si>
  <si>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</si>
  <si>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</si>
  <si>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</si>
  <si>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</si>
  <si>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</si>
  <si>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</si>
  <si>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</si>
  <si>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</si>
  <si>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</si>
  <si>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</si>
  <si>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</si>
  <si>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</si>
  <si>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</si>
  <si>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</si>
  <si>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</si>
  <si>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</si>
  <si>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</si>
  <si>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</si>
  <si>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</si>
  <si>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</si>
  <si>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</si>
  <si>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</si>
  <si>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</si>
  <si>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</si>
  <si>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</si>
  <si>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</si>
  <si>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</si>
  <si>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</si>
  <si>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</si>
  <si>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</si>
  <si>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</si>
  <si>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</si>
  <si>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</si>
  <si>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</si>
  <si>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</si>
  <si>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</si>
  <si>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</si>
  <si>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</si>
  <si>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</si>
  <si>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</si>
  <si>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</si>
  <si>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</si>
  <si>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</si>
  <si>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</si>
  <si>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</si>
  <si>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</si>
  <si>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</si>
  <si>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</si>
  <si>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</si>
  <si>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</si>
  <si>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</si>
  <si>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</si>
  <si>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</si>
  <si>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</si>
  <si>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</si>
  <si>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</si>
  <si>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</si>
  <si>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</si>
  <si>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</si>
  <si>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</si>
  <si>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</si>
  <si>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</si>
  <si>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</si>
  <si>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</si>
  <si>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</si>
  <si>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</si>
  <si>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</si>
  <si>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</si>
  <si>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</si>
  <si>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</si>
  <si>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</si>
  <si>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</si>
  <si>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</si>
  <si>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</si>
  <si>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</si>
  <si>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</si>
  <si>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</si>
  <si>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</si>
  <si>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</si>
  <si>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</si>
  <si>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</si>
  <si>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</si>
  <si>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</si>
  <si>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</si>
  <si>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</si>
  <si>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</si>
  <si>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</si>
  <si>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</si>
  <si>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</si>
  <si>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</si>
  <si>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</si>
  <si>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</si>
  <si>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</si>
  <si>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</si>
  <si>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</si>
  <si>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</si>
  <si>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</si>
  <si>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</si>
  <si>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</si>
  <si>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</si>
  <si>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</si>
  <si>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</si>
  <si>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</si>
  <si>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</si>
  <si>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</si>
  <si>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</si>
  <si>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</si>
  <si>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</si>
  <si>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</si>
  <si>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</si>
  <si>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</si>
  <si>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</si>
  <si>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</si>
  <si>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</si>
  <si>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</si>
  <si>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</si>
  <si>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</si>
  <si>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</si>
  <si>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</si>
  <si>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</si>
  <si>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</si>
  <si>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</si>
  <si>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</si>
  <si>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</si>
  <si>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</si>
  <si>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</si>
  <si>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</si>
  <si>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</si>
  <si>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</si>
  <si>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</si>
  <si>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</si>
  <si>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</si>
  <si>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</si>
  <si>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</si>
  <si>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</si>
  <si>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</si>
  <si>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</si>
  <si>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</si>
  <si>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</si>
  <si>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</si>
  <si>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</si>
  <si>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</si>
  <si>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</si>
  <si>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</si>
  <si>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</si>
  <si>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</si>
  <si>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</si>
  <si>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</si>
  <si>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</si>
  <si>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</si>
  <si>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</si>
  <si>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</si>
  <si>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</si>
  <si>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</si>
  <si>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</si>
  <si>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</si>
  <si>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</si>
  <si>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</si>
  <si>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</si>
  <si>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</si>
  <si>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</si>
  <si>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</si>
  <si>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</si>
  <si>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</si>
  <si>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</si>
  <si>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</si>
  <si>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</si>
  <si>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</si>
  <si>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</si>
  <si>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</si>
  <si>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</si>
  <si>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</si>
  <si>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</si>
  <si>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</si>
  <si>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</si>
  <si>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</si>
  <si>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</si>
  <si>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</si>
  <si>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</si>
  <si>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</si>
  <si>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</si>
  <si>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</si>
  <si>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</si>
  <si>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</si>
  <si>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</si>
  <si>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</si>
  <si>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</si>
  <si>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</si>
  <si>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</si>
  <si>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</si>
  <si>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</si>
  <si>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</si>
  <si>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</si>
  <si>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</si>
  <si>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</si>
  <si>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</si>
  <si>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</si>
  <si>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</si>
  <si>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</si>
  <si>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</si>
  <si>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</si>
  <si>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</si>
  <si>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</si>
  <si>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</si>
  <si>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</si>
  <si>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</si>
  <si>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</si>
  <si>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</si>
  <si>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</si>
  <si>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</si>
  <si>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</si>
  <si>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</si>
  <si>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</si>
  <si>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</si>
  <si>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</si>
  <si>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</si>
  <si>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</si>
  <si>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</si>
  <si>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</si>
  <si>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</si>
  <si>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</si>
  <si>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</si>
  <si>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</si>
  <si>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</si>
  <si>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</si>
  <si>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</si>
  <si>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</si>
  <si>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</si>
  <si>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</si>
  <si>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</si>
  <si>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</si>
  <si>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</si>
  <si>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</si>
  <si>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</si>
  <si>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</si>
  <si>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</si>
  <si>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</si>
  <si>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</si>
  <si>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</si>
  <si>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</si>
  <si>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</si>
  <si>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</si>
  <si>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</si>
  <si>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</si>
  <si>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</si>
  <si>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</si>
  <si>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</si>
  <si>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</si>
  <si>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</si>
  <si>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</si>
  <si>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</si>
  <si>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</si>
  <si>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</si>
  <si>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</si>
  <si>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</si>
  <si>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</si>
  <si>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</si>
  <si>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</si>
  <si>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</si>
  <si>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</si>
  <si>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</si>
  <si>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</si>
  <si>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</si>
  <si>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</si>
  <si>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</si>
  <si>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</si>
  <si>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</si>
  <si>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</si>
  <si>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</si>
  <si>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</si>
  <si>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</si>
  <si>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</si>
  <si>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</si>
  <si>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</si>
  <si>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</si>
  <si>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</si>
  <si>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</si>
  <si>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</si>
  <si>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</si>
  <si>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</si>
  <si>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</si>
  <si>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</si>
  <si>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</si>
  <si>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</si>
  <si>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</si>
  <si>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</si>
  <si>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</si>
  <si>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</si>
  <si>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</si>
  <si>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</si>
  <si>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</si>
  <si>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</si>
  <si>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</si>
  <si>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</si>
  <si>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</si>
  <si>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</si>
  <si>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</si>
  <si>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</si>
  <si>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</si>
  <si>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</si>
  <si>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</si>
  <si>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</si>
  <si>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</si>
  <si>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</si>
  <si>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</si>
  <si>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</si>
  <si>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</si>
  <si>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</si>
  <si>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</si>
  <si>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</si>
  <si>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</si>
  <si>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</si>
  <si>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</si>
  <si>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</si>
  <si>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</si>
  <si>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</si>
  <si>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</si>
  <si>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</si>
  <si>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</si>
  <si>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</si>
  <si>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</si>
  <si>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</si>
  <si>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</si>
  <si>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</si>
  <si>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</si>
  <si>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</si>
  <si>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</si>
  <si>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</si>
  <si>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</si>
  <si>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</si>
  <si>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</si>
  <si>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</si>
  <si>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</si>
  <si>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</si>
  <si>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</si>
  <si>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</si>
  <si>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</si>
  <si>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</si>
  <si>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</si>
  <si>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</si>
  <si>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</si>
  <si>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</si>
  <si>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</si>
  <si>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</si>
  <si>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</si>
  <si>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</si>
  <si>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</si>
  <si>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</si>
  <si>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</si>
  <si>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</si>
  <si>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</si>
  <si>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</si>
  <si>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</si>
  <si>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</si>
  <si>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</si>
  <si>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</si>
  <si>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</si>
  <si>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</si>
  <si>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</si>
  <si>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</si>
  <si>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</si>
  <si>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</si>
  <si>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</si>
  <si>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</si>
  <si>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</si>
  <si>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</si>
  <si>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</si>
  <si>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</si>
  <si>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</si>
  <si>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</si>
  <si>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</si>
  <si>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</si>
  <si>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</si>
  <si>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</si>
  <si>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</si>
  <si>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</si>
  <si>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</si>
  <si>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</si>
  <si>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</si>
  <si>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</si>
  <si>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</si>
  <si>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</si>
  <si>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</si>
  <si>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</si>
  <si>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</si>
  <si>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</si>
  <si>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</si>
  <si>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</si>
  <si>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</si>
  <si>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</si>
  <si>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</si>
  <si>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</si>
  <si>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</si>
  <si>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</si>
  <si>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</si>
  <si>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</si>
  <si>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</si>
  <si>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</si>
  <si>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</si>
  <si>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</si>
  <si>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</si>
  <si>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</si>
  <si>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</si>
  <si>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</si>
  <si>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</si>
  <si>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</si>
  <si>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</si>
  <si>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</si>
  <si>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</si>
  <si>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</si>
  <si>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</si>
  <si>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</si>
  <si>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</si>
  <si>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</si>
  <si>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</si>
  <si>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</si>
  <si>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</si>
  <si>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</si>
  <si>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</si>
  <si>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</si>
  <si>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</si>
  <si>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</si>
  <si>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</si>
  <si>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</si>
  <si>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</si>
  <si>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</si>
  <si>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</si>
  <si>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</si>
  <si>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</si>
  <si>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</si>
  <si>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</si>
  <si>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</si>
  <si>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</si>
  <si>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</si>
  <si>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</si>
  <si>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</si>
  <si>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</si>
  <si>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</si>
  <si>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</si>
  <si>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</si>
  <si>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</si>
  <si>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</si>
  <si>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</si>
  <si>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</si>
  <si>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</si>
  <si>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</si>
  <si>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</si>
  <si>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</si>
  <si>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</si>
  <si>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</si>
  <si>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</si>
  <si>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</si>
  <si>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</si>
  <si>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</si>
  <si>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</si>
  <si>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</si>
  <si>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</si>
  <si>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</si>
  <si>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</si>
  <si>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</si>
  <si>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</si>
  <si>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</si>
  <si>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</si>
  <si>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</si>
  <si>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</si>
  <si>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</si>
  <si>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</si>
  <si>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</si>
  <si>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</si>
  <si>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</si>
  <si>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</si>
  <si>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</si>
  <si>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</si>
  <si>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</si>
  <si>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</si>
  <si>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</si>
  <si>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</si>
  <si>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</si>
  <si>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</si>
  <si>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</si>
  <si>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</si>
  <si>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</si>
  <si>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</si>
  <si>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</si>
  <si>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</si>
  <si>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</si>
  <si>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</si>
  <si>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</si>
  <si>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</si>
  <si>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</si>
  <si>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</si>
  <si>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</si>
  <si>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</si>
  <si>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</si>
  <si>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</si>
  <si>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</si>
  <si>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</si>
  <si>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</si>
  <si>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</si>
  <si>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</si>
  <si>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</si>
  <si>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</si>
  <si>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</si>
  <si>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</si>
  <si>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</si>
  <si>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</si>
  <si>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</si>
  <si>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</si>
  <si>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</si>
  <si>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</si>
  <si>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</si>
  <si>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</si>
  <si>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</si>
  <si>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</si>
  <si>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</si>
  <si>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</si>
  <si>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</si>
  <si>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</si>
  <si>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</si>
  <si>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</si>
  <si>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</si>
  <si>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</si>
  <si>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</si>
  <si>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</si>
  <si>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</si>
  <si>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</si>
  <si>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</si>
  <si>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</si>
  <si>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</si>
  <si>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</si>
  <si>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</si>
  <si>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</si>
  <si>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</si>
  <si>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</si>
  <si>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</si>
  <si>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</si>
  <si>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</si>
  <si>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</si>
  <si>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</si>
  <si>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</si>
  <si>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</si>
  <si>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</si>
  <si>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</si>
  <si>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</si>
  <si>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</si>
  <si>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</si>
  <si>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</si>
  <si>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</si>
  <si>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</si>
  <si>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</si>
  <si>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</si>
  <si>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</si>
  <si>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</si>
  <si>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</si>
  <si>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</si>
  <si>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</si>
  <si>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</si>
  <si>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</si>
  <si>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</si>
  <si>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</si>
  <si>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</si>
  <si>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</si>
  <si>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</si>
  <si>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</si>
  <si>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</si>
  <si>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</si>
  <si>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</si>
  <si>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</si>
  <si>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</si>
  <si>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</si>
  <si>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</si>
  <si>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</si>
  <si>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</si>
  <si>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</si>
  <si>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</si>
  <si>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</si>
  <si>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</si>
  <si>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</si>
  <si>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</si>
  <si>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</si>
  <si>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</si>
  <si>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</si>
  <si>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</si>
  <si>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</si>
  <si>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</si>
  <si>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</si>
  <si>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</si>
  <si>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</si>
  <si>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</si>
  <si>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</si>
  <si>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</si>
  <si>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</si>
  <si>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</si>
  <si>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</si>
  <si>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</si>
  <si>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</si>
  <si>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</si>
  <si>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</si>
  <si>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</si>
  <si>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</si>
  <si>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</si>
  <si>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</si>
  <si>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</si>
  <si>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</si>
  <si>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</si>
  <si>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</si>
  <si>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</si>
  <si>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</si>
  <si>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</si>
  <si>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</si>
  <si>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</si>
  <si>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</si>
  <si>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</si>
  <si>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</si>
  <si>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</si>
  <si>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</si>
  <si>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</si>
  <si>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</si>
  <si>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</si>
  <si>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</si>
  <si>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</si>
  <si>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</si>
  <si>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</si>
  <si>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</si>
  <si>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</si>
  <si>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</si>
  <si>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</si>
  <si>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</si>
  <si>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</si>
  <si>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</si>
  <si>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</si>
  <si>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</si>
  <si>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</si>
  <si>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</si>
  <si>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</si>
  <si>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</si>
  <si>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</si>
  <si>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</si>
  <si>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</si>
  <si>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</si>
  <si>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</si>
  <si>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</si>
  <si>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</si>
  <si>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</si>
  <si>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</si>
  <si>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</si>
  <si>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</si>
  <si>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</si>
  <si>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</si>
  <si>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</si>
  <si>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</si>
  <si>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</si>
  <si>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</si>
  <si>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</si>
  <si>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</si>
  <si>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</si>
  <si>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</si>
  <si>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</si>
  <si>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</si>
  <si>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</si>
  <si>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</si>
  <si>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</si>
  <si>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</si>
  <si>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</si>
  <si>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</si>
  <si>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</si>
  <si>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</si>
  <si>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</si>
  <si>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</si>
  <si>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</si>
  <si>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</si>
  <si>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</si>
  <si>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</si>
  <si>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</si>
  <si>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</si>
  <si>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</si>
  <si>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</si>
  <si>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</si>
  <si>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</si>
  <si>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</si>
  <si>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</si>
  <si>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</si>
  <si>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</si>
  <si>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</si>
  <si>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</si>
  <si>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</si>
  <si>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</si>
  <si>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</si>
  <si>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</si>
  <si>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</si>
  <si>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</si>
  <si>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</si>
  <si>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</si>
  <si>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</si>
  <si>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</si>
  <si>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</si>
  <si>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</si>
  <si>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</si>
  <si>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</si>
  <si>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</si>
  <si>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</si>
  <si>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</si>
  <si>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</si>
  <si>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</si>
  <si>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</si>
  <si>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</si>
  <si>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</si>
  <si>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</si>
  <si>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</si>
  <si>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</si>
  <si>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</si>
  <si>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</si>
  <si>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</si>
  <si>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</si>
  <si>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</si>
  <si>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</si>
  <si>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</si>
  <si>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</si>
  <si>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</si>
  <si>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</si>
  <si>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</si>
  <si>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</si>
  <si>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</si>
  <si>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</si>
  <si>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</si>
  <si>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</si>
  <si>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</si>
  <si>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</si>
  <si>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</si>
  <si>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</si>
  <si>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</si>
  <si>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</si>
  <si>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</si>
  <si>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</si>
  <si>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</si>
  <si>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</si>
  <si>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</si>
  <si>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</si>
  <si>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</si>
  <si>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</si>
  <si>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</si>
  <si>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</si>
  <si>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</si>
  <si>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</si>
  <si>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</si>
  <si>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</si>
  <si>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</si>
  <si>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</si>
  <si>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</si>
  <si>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</si>
  <si>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</si>
  <si>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</si>
  <si>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</si>
  <si>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</si>
  <si>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</si>
  <si>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</si>
  <si>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</si>
  <si>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</si>
  <si>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</si>
  <si>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</si>
  <si>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</si>
  <si>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</si>
  <si>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</si>
  <si>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</si>
  <si>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</si>
  <si>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</si>
  <si>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</si>
  <si>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</si>
  <si>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</si>
  <si>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</si>
  <si>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</si>
  <si>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</si>
  <si>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</si>
  <si>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</si>
  <si>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</si>
  <si>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</si>
  <si>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</si>
  <si>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</si>
  <si>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</si>
  <si>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</si>
  <si>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</si>
  <si>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</si>
  <si>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</si>
  <si>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</si>
  <si>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</si>
  <si>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</si>
  <si>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</si>
  <si>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</si>
  <si>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</si>
  <si>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</si>
  <si>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</si>
  <si>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</si>
  <si>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</si>
  <si>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</si>
  <si>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</si>
  <si>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</si>
  <si>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</si>
  <si>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</si>
  <si>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</si>
  <si>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</si>
  <si>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</si>
  <si>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</si>
  <si>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</si>
  <si>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</si>
  <si>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</si>
  <si>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</si>
  <si>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</si>
  <si>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</si>
  <si>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</si>
  <si>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</si>
  <si>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</si>
  <si>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</si>
  <si>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</si>
  <si>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</si>
  <si>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</si>
  <si>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</si>
  <si>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</si>
  <si>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</si>
  <si>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</si>
  <si>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</si>
  <si>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</si>
  <si>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</si>
  <si>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</si>
  <si>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</si>
  <si>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</si>
  <si>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</si>
  <si>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</si>
  <si>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</si>
  <si>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</si>
  <si>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</si>
  <si>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</si>
  <si>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</si>
  <si>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</si>
  <si>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</si>
  <si>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</si>
  <si>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</si>
  <si>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</si>
  <si>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</si>
  <si>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</si>
  <si>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</si>
  <si>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</si>
  <si>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</si>
  <si>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</si>
  <si>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</si>
  <si>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</si>
  <si>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</si>
  <si>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</si>
  <si>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</si>
  <si>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</si>
  <si>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</si>
  <si>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</si>
  <si>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</si>
  <si>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</si>
  <si>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</si>
  <si>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</si>
  <si>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</si>
  <si>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</si>
  <si>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</si>
  <si>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</si>
  <si>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</si>
  <si>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</si>
  <si>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</si>
  <si>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</si>
  <si>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</si>
  <si>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</si>
  <si>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</si>
  <si>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</si>
  <si>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</si>
  <si>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</si>
  <si>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</si>
  <si>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</si>
  <si>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</si>
  <si>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</si>
  <si>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</si>
  <si>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</si>
  <si>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</si>
  <si>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</si>
  <si>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</si>
  <si>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</si>
  <si>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</si>
  <si>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</si>
  <si>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</si>
  <si>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</si>
  <si>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</si>
  <si>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</si>
  <si>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</si>
  <si>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</si>
  <si>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</si>
  <si>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</si>
  <si>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</si>
  <si>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</si>
  <si>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</si>
  <si>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</si>
  <si>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</si>
  <si>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</si>
  <si>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</si>
  <si>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</si>
  <si>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</si>
  <si>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</si>
  <si>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</si>
  <si>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</si>
  <si>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</si>
  <si>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</si>
  <si>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</si>
  <si>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</si>
  <si>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</si>
  <si>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</si>
  <si>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</si>
  <si>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</si>
  <si>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</si>
  <si>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</si>
  <si>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</si>
  <si>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</si>
  <si>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</si>
  <si>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</si>
  <si>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</si>
  <si>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</si>
  <si>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</si>
  <si>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</si>
  <si>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</si>
  <si>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</si>
  <si>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</si>
  <si>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</si>
  <si>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</si>
  <si>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</si>
  <si>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</si>
  <si>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</si>
  <si>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</si>
  <si>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</si>
  <si>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</si>
  <si>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</si>
  <si>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</si>
  <si>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</si>
  <si>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</si>
  <si>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</si>
  <si>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</si>
  <si>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</si>
  <si>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</si>
  <si>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</si>
  <si>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</si>
  <si>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</si>
  <si>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</si>
  <si>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</si>
  <si>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</si>
  <si>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</si>
  <si>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</si>
  <si>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</si>
  <si>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</si>
  <si>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</si>
  <si>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</si>
  <si>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</si>
  <si>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</si>
  <si>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</si>
  <si>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</si>
  <si>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</si>
  <si>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</si>
  <si>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</si>
  <si>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</si>
  <si>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</si>
  <si>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</si>
  <si>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</si>
  <si>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</si>
  <si>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</si>
  <si>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</si>
  <si>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</si>
  <si>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</si>
  <si>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</si>
  <si>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</si>
  <si>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</si>
  <si>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</si>
  <si>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</si>
  <si>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</si>
  <si>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</si>
  <si>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</si>
  <si>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</si>
  <si>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</si>
  <si>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</si>
  <si>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</si>
  <si>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</si>
  <si>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</si>
  <si>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</si>
  <si>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</si>
  <si>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</si>
  <si>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</si>
  <si>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</si>
  <si>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</si>
  <si>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</si>
  <si>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</si>
  <si>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</si>
  <si>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</si>
  <si>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</si>
  <si>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</si>
  <si>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</si>
  <si>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</si>
  <si>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</si>
  <si>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</si>
  <si>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</si>
  <si>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</si>
  <si>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</si>
  <si>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</si>
  <si>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</si>
  <si>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</si>
  <si>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</si>
  <si>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</si>
  <si>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</si>
  <si>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</si>
  <si>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</si>
  <si>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</si>
  <si>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</si>
  <si>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</si>
  <si>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</si>
  <si>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</si>
  <si>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</si>
  <si>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</si>
  <si>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</si>
  <si>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</si>
  <si>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</si>
  <si>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</si>
  <si>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</si>
  <si>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</si>
  <si>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</si>
  <si>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</si>
  <si>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</si>
  <si>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</si>
  <si>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</si>
  <si>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</si>
  <si>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</si>
  <si>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</si>
  <si>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</si>
  <si>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</si>
  <si>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</si>
  <si>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</si>
  <si>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</si>
  <si>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</si>
  <si>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</si>
  <si>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</si>
  <si>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</si>
  <si>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</si>
  <si>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</si>
  <si>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</si>
  <si>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</si>
  <si>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</si>
  <si>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</si>
  <si>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</si>
  <si>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</si>
  <si>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</si>
  <si>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</si>
  <si>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</si>
  <si>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</si>
  <si>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</si>
  <si>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</si>
  <si>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</si>
  <si>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</si>
  <si>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</si>
  <si>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</si>
  <si>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</si>
  <si>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</si>
  <si>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</si>
  <si>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</si>
  <si>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</si>
  <si>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</si>
  <si>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</si>
  <si>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</si>
  <si>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</si>
  <si>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</si>
  <si>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</si>
  <si>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</si>
  <si>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</si>
  <si>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</si>
  <si>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</si>
  <si>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</si>
  <si>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</si>
  <si>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</si>
  <si>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</si>
  <si>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</si>
  <si>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</si>
  <si>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</si>
  <si>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</si>
  <si>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</si>
  <si>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</si>
  <si>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</si>
  <si>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</si>
  <si>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</si>
  <si>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</si>
  <si>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</si>
  <si>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</si>
  <si>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</si>
  <si>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</si>
  <si>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</si>
  <si>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</si>
  <si>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</si>
  <si>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</si>
  <si>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</si>
  <si>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</si>
  <si>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</si>
  <si>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</si>
  <si>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</si>
  <si>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</si>
  <si>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</si>
  <si>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</si>
  <si>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</si>
  <si>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</si>
  <si>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</si>
  <si>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</si>
  <si>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</si>
  <si>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</si>
  <si>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</si>
  <si>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</si>
  <si>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</si>
  <si>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</si>
  <si>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</si>
  <si>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</si>
  <si>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</si>
  <si>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</si>
  <si>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</si>
  <si>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</si>
  <si>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</si>
  <si>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</si>
  <si>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</si>
  <si>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</si>
  <si>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</si>
  <si>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</si>
  <si>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</si>
  <si>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</si>
  <si>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</si>
  <si>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</si>
  <si>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</si>
  <si>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</si>
  <si>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</si>
  <si>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</si>
  <si>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</si>
  <si>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</si>
  <si>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</si>
  <si>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</si>
  <si>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</si>
  <si>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</si>
  <si>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</si>
  <si>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</si>
  <si>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</si>
  <si>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</si>
  <si>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</si>
  <si>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</si>
  <si>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</si>
  <si>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</si>
  <si>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</si>
  <si>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</si>
  <si>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</si>
  <si>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</si>
  <si>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</si>
  <si>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</si>
  <si>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</si>
  <si>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</si>
  <si>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</si>
  <si>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</si>
  <si>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</si>
  <si>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</si>
  <si>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</si>
  <si>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</si>
  <si>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</si>
  <si>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</si>
  <si>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</si>
  <si>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</si>
  <si>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</si>
  <si>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</si>
  <si>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</si>
  <si>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</si>
  <si>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</si>
  <si>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</si>
  <si>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</si>
  <si>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</si>
  <si>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</si>
  <si>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</si>
  <si>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</si>
  <si>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</si>
  <si>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</si>
  <si>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</si>
  <si>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</si>
  <si>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</si>
  <si>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</si>
  <si>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</si>
  <si>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</si>
  <si>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</si>
  <si>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</si>
  <si>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</si>
  <si>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</si>
  <si>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</si>
  <si>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</si>
  <si>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</si>
  <si>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</si>
  <si>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</si>
  <si>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</si>
  <si>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</si>
  <si>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</si>
  <si>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</si>
  <si>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</si>
  <si>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</si>
  <si>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</si>
  <si>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</si>
  <si>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</si>
  <si>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</si>
  <si>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</si>
  <si>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</si>
  <si>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</si>
  <si>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</si>
  <si>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</si>
  <si>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</si>
  <si>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</si>
  <si>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</si>
  <si>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</si>
  <si>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</si>
  <si>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</si>
  <si>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</si>
  <si>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</si>
  <si>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</si>
  <si>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</si>
  <si>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</si>
  <si>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</si>
  <si>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</si>
  <si>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</si>
  <si>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</si>
  <si>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</si>
  <si>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</si>
  <si>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</si>
  <si>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</si>
  <si>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</si>
  <si>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</si>
  <si>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</si>
  <si>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</si>
  <si>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</si>
  <si>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</si>
  <si>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</si>
  <si>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</si>
  <si>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</si>
  <si>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</si>
  <si>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</si>
  <si>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</si>
  <si>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</si>
  <si>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</si>
  <si>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</si>
  <si>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</si>
  <si>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</si>
  <si>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</si>
  <si>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</si>
  <si>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</si>
  <si>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</si>
  <si>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</si>
  <si>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</si>
  <si>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</si>
  <si>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</si>
  <si>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</si>
  <si>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</si>
  <si>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</si>
  <si>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</si>
  <si>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</si>
  <si>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</si>
  <si>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</si>
  <si>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</si>
  <si>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</si>
  <si>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</si>
  <si>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</si>
  <si>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</si>
  <si>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</si>
  <si>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</si>
  <si>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</si>
  <si>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</si>
  <si>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</si>
  <si>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</si>
  <si>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</si>
  <si>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</si>
  <si>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</si>
  <si>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</si>
  <si>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</si>
  <si>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</si>
  <si>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</si>
  <si>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</si>
  <si>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</si>
  <si>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</si>
  <si>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</si>
  <si>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</si>
  <si>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</si>
  <si>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</si>
  <si>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</si>
  <si>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</si>
  <si>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</si>
  <si>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</si>
  <si>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</si>
  <si>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</si>
  <si>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</si>
  <si>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</si>
  <si>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</si>
  <si>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</si>
  <si>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</si>
  <si>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</si>
  <si>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</si>
  <si>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</si>
  <si>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</si>
  <si>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</si>
  <si>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</si>
  <si>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</si>
  <si>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</si>
  <si>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</si>
  <si>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</si>
  <si>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</si>
  <si>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</si>
  <si>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</si>
  <si>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</si>
  <si>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</si>
  <si>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</si>
  <si>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</si>
  <si>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</si>
  <si>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</si>
  <si>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</si>
  <si>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</si>
  <si>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</si>
  <si>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</si>
  <si>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</si>
  <si>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</si>
  <si>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</si>
  <si>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</si>
  <si>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</si>
  <si>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</si>
  <si>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</si>
  <si>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</si>
  <si>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</si>
  <si>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</si>
  <si>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</si>
  <si>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</si>
  <si>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</si>
  <si>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</si>
  <si>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</si>
  <si>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</si>
  <si>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</si>
  <si>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</si>
  <si>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</si>
  <si>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</si>
  <si>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</si>
  <si>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</si>
  <si>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</si>
  <si>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</si>
  <si>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</si>
  <si>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</si>
  <si>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</si>
  <si>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</si>
  <si>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</si>
  <si>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</si>
  <si>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</si>
  <si>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</si>
  <si>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</si>
  <si>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</si>
  <si>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</si>
  <si>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</si>
  <si>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</si>
  <si>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</si>
  <si>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</si>
  <si>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</si>
  <si>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</si>
  <si>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</si>
  <si>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</si>
  <si>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</si>
  <si>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</si>
  <si>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</si>
  <si>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</si>
  <si>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</si>
  <si>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</si>
  <si>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</si>
  <si>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</si>
  <si>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</si>
  <si>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</si>
  <si>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</si>
  <si>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</si>
  <si>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</si>
  <si>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</si>
  <si>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</si>
  <si>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</si>
  <si>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</si>
  <si>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</si>
  <si>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</si>
  <si>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</si>
  <si>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</si>
  <si>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</si>
  <si>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</si>
  <si>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</si>
  <si>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</si>
  <si>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</si>
  <si>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</si>
  <si>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</si>
  <si>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</si>
  <si>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</si>
  <si>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</si>
  <si>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</si>
  <si>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</si>
  <si>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</si>
  <si>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</si>
  <si>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</si>
  <si>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</si>
  <si>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</si>
  <si>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</si>
  <si>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</si>
  <si>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</si>
  <si>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</si>
  <si>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</si>
  <si>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</si>
  <si>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</si>
  <si>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</si>
  <si>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</si>
  <si>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</si>
  <si>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</si>
  <si>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</si>
  <si>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</si>
  <si>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</si>
  <si>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</si>
  <si>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</si>
  <si>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</si>
  <si>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</si>
  <si>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</si>
  <si>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</si>
  <si>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</si>
  <si>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</si>
  <si>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</si>
  <si>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</si>
  <si>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</si>
  <si>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</si>
  <si>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</si>
  <si>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</si>
  <si>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</si>
  <si>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</si>
  <si>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</si>
  <si>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</si>
  <si>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</si>
  <si>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</si>
  <si>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</si>
  <si>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</si>
  <si>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</si>
  <si>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</si>
  <si>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</si>
  <si>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</si>
  <si>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</si>
  <si>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</si>
  <si>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</si>
  <si>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</si>
  <si>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</si>
  <si>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</si>
  <si>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</si>
  <si>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</si>
  <si>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</si>
  <si>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</si>
  <si>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</si>
  <si>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</si>
  <si>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</si>
  <si>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</si>
  <si>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</si>
  <si>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</si>
  <si>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</si>
  <si>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</si>
  <si>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</si>
  <si>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</si>
  <si>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</si>
  <si>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</si>
  <si>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</si>
  <si>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</si>
  <si>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</si>
  <si>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</si>
  <si>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</si>
  <si>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</si>
  <si>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</si>
  <si>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</si>
  <si>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</si>
  <si>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</si>
  <si>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</si>
  <si>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</si>
  <si>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</si>
  <si>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</si>
  <si>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</si>
  <si>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</si>
  <si>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</si>
  <si>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</si>
  <si>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</si>
  <si>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</si>
  <si>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</si>
  <si>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</si>
  <si>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</si>
  <si>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</si>
  <si>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</si>
  <si>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</si>
  <si>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</si>
  <si>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</si>
  <si>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</si>
  <si>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</si>
  <si>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</si>
  <si>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</si>
  <si>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</si>
  <si>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</si>
  <si>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</si>
  <si>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</si>
  <si>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</si>
  <si>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</si>
  <si>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</si>
  <si>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</si>
  <si>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</si>
  <si>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</si>
  <si>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</si>
  <si>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</si>
  <si>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</si>
  <si>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</si>
  <si>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</si>
  <si>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</si>
  <si>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</si>
  <si>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</si>
  <si>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</si>
  <si>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</si>
  <si>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</si>
  <si>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</si>
  <si>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</si>
  <si>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</si>
  <si>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</si>
  <si>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</si>
  <si>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</si>
  <si>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</si>
  <si>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</si>
  <si>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</si>
  <si>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</si>
  <si>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</si>
  <si>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</si>
  <si>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</si>
  <si>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</si>
  <si>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</si>
  <si>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</si>
  <si>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</si>
  <si>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</si>
  <si>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</si>
  <si>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</si>
  <si>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</si>
  <si>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</si>
  <si>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</si>
  <si>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</si>
  <si>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</si>
  <si>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</si>
  <si>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</si>
  <si>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</si>
  <si>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</si>
  <si>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</si>
  <si>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</si>
  <si>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</si>
  <si>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</si>
  <si>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</si>
  <si>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</si>
  <si>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</si>
  <si>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</si>
  <si>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</si>
  <si>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</si>
  <si>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</si>
  <si>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</si>
  <si>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</si>
  <si>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</si>
  <si>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</si>
  <si>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</si>
  <si>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</si>
  <si>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</si>
  <si>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</si>
  <si>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</si>
  <si>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</si>
  <si>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</si>
  <si>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</si>
  <si>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</si>
  <si>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</si>
  <si>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</si>
  <si>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</si>
  <si>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</si>
  <si>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</si>
  <si>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</si>
  <si>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</si>
  <si>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</si>
  <si>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</si>
  <si>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</si>
  <si>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</si>
  <si>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</si>
  <si>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</si>
  <si>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</si>
  <si>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</si>
  <si>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</si>
  <si>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</si>
  <si>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</si>
  <si>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</si>
  <si>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</si>
  <si>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</si>
  <si>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</si>
  <si>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</si>
  <si>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</si>
  <si>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</si>
  <si>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</si>
  <si>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</si>
  <si>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</si>
  <si>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</si>
  <si>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</si>
  <si>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</si>
  <si>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</si>
  <si>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</si>
  <si>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</si>
  <si>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</si>
  <si>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</si>
  <si>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</si>
  <si>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</si>
  <si>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</si>
  <si>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</si>
  <si>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</si>
  <si>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</si>
  <si>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</si>
  <si>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</si>
  <si>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</si>
  <si>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</si>
  <si>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</si>
  <si>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</si>
  <si>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</si>
  <si>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</si>
  <si>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</si>
  <si>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</si>
  <si>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</si>
  <si>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</si>
  <si>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</si>
  <si>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</si>
  <si>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</si>
  <si>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</si>
  <si>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</si>
  <si>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</si>
  <si>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</si>
  <si>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</si>
  <si>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</si>
  <si>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</si>
  <si>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</si>
  <si>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</si>
  <si>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</si>
  <si>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</si>
  <si>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</si>
  <si>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</si>
  <si>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</si>
  <si>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</si>
  <si>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</si>
  <si>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</si>
  <si>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</si>
  <si>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</si>
  <si>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</si>
  <si>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</si>
  <si>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</si>
  <si>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</si>
  <si>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</si>
  <si>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</si>
  <si>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</si>
  <si>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</si>
  <si>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</si>
  <si>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</si>
  <si>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</si>
  <si>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</si>
  <si>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</si>
  <si>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</si>
  <si>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</si>
  <si>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</si>
  <si>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</si>
  <si>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</si>
  <si>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</si>
  <si>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</si>
  <si>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</si>
  <si>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</si>
  <si>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</si>
  <si>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</si>
  <si>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</si>
  <si>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</si>
  <si>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</si>
  <si>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</si>
  <si>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</si>
  <si>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</si>
  <si>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</si>
  <si>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</si>
  <si>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</si>
  <si>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</si>
  <si>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</si>
  <si>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</si>
  <si>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</si>
  <si>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</si>
  <si>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</si>
  <si>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</si>
  <si>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</si>
  <si>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</si>
  <si>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</si>
  <si>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</si>
  <si>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</si>
  <si>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</si>
  <si>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</si>
  <si>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</si>
  <si>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</si>
  <si>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</si>
  <si>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</si>
  <si>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</si>
  <si>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</si>
  <si>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</si>
  <si>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</si>
  <si>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</si>
  <si>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</si>
  <si>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</si>
  <si>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</si>
  <si>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</si>
  <si>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</si>
  <si>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</si>
  <si>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</si>
  <si>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</si>
  <si>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</si>
  <si>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</si>
  <si>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</si>
  <si>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</si>
  <si>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</si>
  <si>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</si>
  <si>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</si>
  <si>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</si>
  <si>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</si>
  <si>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</si>
  <si>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</si>
  <si>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</si>
  <si>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</si>
  <si>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</si>
  <si>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</si>
  <si>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</si>
  <si>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</si>
  <si>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</si>
  <si>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</si>
  <si>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</si>
  <si>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</si>
  <si>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</si>
  <si>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</si>
  <si>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</si>
  <si>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</si>
  <si>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</si>
  <si>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</si>
  <si>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</si>
  <si>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</si>
  <si>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</si>
  <si>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</si>
  <si>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</si>
  <si>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</si>
  <si>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</si>
  <si>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</si>
  <si>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</si>
  <si>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</si>
  <si>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</si>
  <si>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</si>
  <si>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</si>
  <si>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</si>
  <si>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</si>
  <si>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</si>
  <si>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</si>
  <si>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</si>
  <si>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</si>
  <si>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</si>
  <si>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</si>
  <si>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</si>
  <si>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</si>
  <si>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</si>
  <si>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</si>
  <si>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</si>
  <si>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</si>
  <si>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</si>
  <si>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</si>
  <si>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</si>
  <si>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</si>
  <si>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</si>
  <si>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</si>
  <si>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</si>
  <si>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</si>
  <si>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</si>
  <si>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</si>
  <si>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</si>
  <si>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</si>
  <si>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</si>
  <si>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</si>
  <si>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</si>
  <si>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</si>
  <si>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</si>
  <si>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</si>
  <si>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</si>
  <si>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</si>
  <si>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</si>
  <si>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</si>
  <si>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</si>
  <si>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</si>
  <si>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</si>
  <si>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</si>
  <si>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</si>
  <si>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</si>
  <si>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</si>
  <si>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</si>
  <si>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</si>
  <si>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</si>
  <si>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</si>
  <si>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</si>
  <si>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</si>
  <si>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</si>
  <si>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</si>
  <si>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</si>
  <si>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</si>
  <si>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</si>
  <si>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</si>
  <si>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</si>
  <si>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</si>
  <si>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</si>
  <si>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</si>
  <si>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</si>
  <si>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</si>
  <si>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</si>
  <si>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</si>
  <si>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</si>
  <si>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</si>
  <si>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</si>
  <si>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</si>
  <si>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</si>
  <si>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</si>
  <si>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</si>
  <si>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</si>
  <si>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</si>
  <si>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</si>
  <si>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</si>
  <si>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</si>
  <si>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</si>
  <si>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</si>
  <si>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</si>
  <si>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</si>
  <si>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</si>
  <si>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</si>
  <si>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</si>
  <si>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</si>
  <si>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</si>
  <si>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</si>
  <si>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</si>
  <si>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</si>
  <si>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</si>
  <si>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</si>
  <si>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</si>
  <si>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</si>
  <si>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</si>
  <si>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</si>
  <si>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</si>
  <si>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</si>
  <si>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</si>
  <si>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</si>
  <si>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</si>
  <si>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</si>
  <si>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</si>
  <si>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</si>
  <si>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</si>
  <si>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</si>
  <si>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</si>
  <si>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</si>
  <si>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</si>
  <si>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</si>
  <si>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</si>
  <si>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</si>
  <si>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</si>
  <si>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</si>
  <si>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</si>
  <si>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</si>
  <si>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</si>
  <si>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</si>
  <si>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</si>
  <si>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</si>
  <si>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</si>
  <si>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</si>
  <si>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</si>
  <si>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</si>
  <si>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</si>
  <si>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</si>
  <si>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</si>
  <si>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</si>
  <si>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</si>
  <si>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</si>
  <si>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</si>
  <si>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</si>
  <si>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</si>
  <si>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</si>
  <si>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</si>
  <si>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</si>
  <si>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</si>
  <si>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</si>
  <si>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</si>
  <si>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</si>
  <si>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</si>
  <si>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</si>
  <si>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</si>
  <si>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</si>
  <si>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</si>
  <si>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</si>
  <si>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</si>
  <si>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</si>
  <si>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</si>
  <si>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</si>
  <si>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</si>
  <si>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</si>
  <si>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</si>
  <si>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</si>
  <si>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</si>
  <si>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</si>
  <si>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</si>
  <si>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</si>
  <si>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</si>
  <si>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</si>
  <si>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</si>
  <si>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</si>
  <si>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</si>
  <si>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</si>
  <si>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</si>
  <si>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</si>
  <si>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</si>
  <si>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</si>
  <si>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</si>
  <si>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</si>
  <si>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</si>
  <si>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</si>
  <si>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</si>
  <si>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</si>
  <si>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</si>
  <si>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</si>
  <si>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</si>
  <si>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</si>
  <si>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</si>
  <si>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</si>
  <si>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</si>
  <si>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</si>
  <si>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</si>
  <si>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</si>
  <si>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</si>
  <si>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</si>
  <si>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</si>
  <si>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</si>
  <si>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</si>
  <si>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</si>
  <si>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</si>
  <si>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</si>
  <si>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</si>
  <si>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</si>
  <si>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</si>
  <si>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</si>
  <si>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</si>
  <si>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</si>
  <si>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</si>
  <si>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</si>
  <si>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</si>
  <si>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</si>
  <si>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</si>
  <si>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</si>
  <si>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</si>
  <si>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</si>
  <si>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</si>
  <si>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</si>
  <si>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</si>
  <si>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</si>
  <si>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</si>
  <si>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</si>
  <si>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</si>
  <si>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</si>
  <si>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</si>
  <si>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</si>
  <si>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</si>
  <si>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</si>
  <si>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</si>
  <si>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</si>
  <si>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</si>
  <si>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</si>
  <si>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</si>
  <si>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</si>
  <si>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</si>
  <si>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</si>
  <si>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</si>
  <si>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</si>
  <si>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</si>
  <si>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</si>
  <si>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</si>
  <si>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</si>
  <si>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</si>
  <si>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</si>
  <si>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</si>
  <si>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</si>
  <si>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</si>
  <si>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</si>
  <si>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</si>
  <si>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</si>
  <si>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</si>
  <si>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</si>
  <si>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</si>
  <si>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</si>
  <si>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</si>
  <si>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</si>
  <si>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</si>
  <si>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</si>
  <si>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</si>
  <si>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</si>
  <si>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</si>
  <si>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</si>
  <si>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</si>
  <si>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</si>
  <si>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</si>
  <si>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</si>
  <si>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</si>
  <si>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</si>
  <si>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</si>
  <si>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</si>
  <si>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</si>
  <si>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</si>
  <si>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</si>
  <si>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</si>
  <si>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</si>
  <si>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</si>
  <si>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</si>
  <si>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</si>
  <si>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</si>
  <si>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</si>
  <si>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</si>
  <si>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</si>
  <si>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</si>
  <si>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</si>
  <si>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</si>
  <si>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</si>
  <si>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</si>
  <si>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</si>
  <si>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</si>
  <si>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</si>
  <si>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</si>
  <si>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</si>
  <si>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</si>
  <si>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</si>
  <si>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</si>
  <si>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</si>
  <si>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</si>
  <si>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</si>
  <si>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</si>
  <si>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</si>
  <si>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</si>
  <si>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</si>
  <si>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</si>
  <si>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</si>
  <si>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</si>
  <si>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</si>
  <si>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</si>
  <si>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</si>
  <si>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</si>
  <si>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</si>
  <si>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</si>
  <si>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</si>
  <si>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</si>
  <si>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</si>
  <si>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</si>
  <si>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</si>
  <si>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</si>
  <si>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</si>
  <si>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</si>
  <si>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</si>
  <si>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</si>
  <si>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</si>
  <si>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</si>
  <si>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</si>
  <si>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</si>
  <si>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</si>
  <si>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</si>
  <si>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</si>
  <si>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</si>
  <si>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</si>
  <si>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</si>
  <si>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</si>
  <si>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</si>
  <si>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</si>
  <si>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</si>
  <si>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</si>
  <si>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</si>
  <si>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</si>
  <si>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</si>
  <si>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</si>
  <si>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</si>
  <si>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</si>
  <si>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</si>
  <si>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</si>
  <si>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</si>
  <si>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</si>
  <si>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</si>
  <si>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</si>
  <si>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</si>
  <si>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</si>
  <si>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</si>
  <si>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</si>
  <si>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</si>
  <si>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</si>
  <si>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</si>
  <si>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</si>
  <si>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</si>
  <si>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</si>
  <si>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</si>
  <si>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</si>
  <si>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</si>
  <si>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</si>
  <si>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</si>
  <si>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</si>
  <si>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</si>
  <si>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</si>
  <si>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</si>
  <si>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</si>
  <si>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</si>
  <si>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</si>
  <si>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</si>
  <si>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</si>
  <si>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</si>
  <si>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</si>
  <si>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</si>
  <si>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</si>
  <si>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</si>
  <si>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</si>
  <si>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</si>
  <si>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</si>
  <si>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</si>
  <si>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</si>
  <si>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</si>
  <si>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</si>
  <si>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</si>
  <si>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</si>
  <si>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</si>
  <si>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</si>
  <si>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</si>
  <si>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</si>
  <si>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</si>
  <si>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</si>
  <si>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</si>
  <si>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</si>
  <si>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</si>
  <si>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</si>
  <si>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</si>
  <si>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</si>
  <si>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</si>
  <si>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</si>
  <si>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</si>
  <si>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</si>
  <si>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</si>
  <si>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</si>
  <si>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</si>
  <si>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</si>
  <si>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</si>
  <si>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</si>
  <si>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</si>
  <si>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</si>
  <si>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</si>
  <si>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</si>
  <si>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</si>
  <si>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</si>
  <si>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</si>
  <si>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</si>
  <si>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</si>
  <si>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</si>
  <si>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</si>
  <si>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</si>
  <si>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</si>
  <si>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</si>
  <si>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</si>
  <si>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</si>
  <si>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</si>
  <si>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</si>
  <si>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</si>
  <si>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</si>
  <si>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</si>
  <si>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</si>
  <si>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</si>
  <si>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</si>
  <si>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</si>
  <si>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</si>
  <si>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</si>
  <si>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</si>
  <si>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</si>
  <si>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</si>
  <si>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</si>
  <si>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</si>
  <si>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</si>
  <si>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</si>
  <si>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</si>
  <si>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</si>
  <si>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</si>
  <si>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</si>
  <si>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</si>
  <si>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</si>
  <si>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</si>
  <si>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</si>
  <si>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</si>
  <si>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</si>
  <si>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</si>
  <si>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</si>
  <si>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</si>
  <si>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</si>
  <si>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</si>
  <si>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</si>
  <si>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</si>
  <si>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</si>
  <si>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</si>
  <si>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</si>
  <si>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</si>
  <si>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</si>
  <si>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</si>
  <si>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</si>
  <si>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</si>
  <si>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</si>
  <si>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</si>
  <si>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</si>
  <si>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</si>
  <si>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</si>
  <si>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</si>
  <si>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</si>
  <si>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</si>
  <si>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</si>
  <si>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</si>
  <si>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</si>
  <si>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</si>
  <si>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</si>
  <si>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</si>
  <si>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</si>
  <si>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</si>
  <si>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</si>
  <si>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</si>
  <si>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</si>
  <si>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</si>
  <si>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</si>
  <si>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</si>
  <si>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</si>
  <si>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</si>
  <si>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</si>
  <si>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</si>
  <si>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</si>
  <si>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</si>
  <si>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</si>
  <si>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</si>
  <si>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</si>
  <si>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</si>
  <si>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</si>
  <si>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</si>
  <si>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</si>
  <si>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</si>
  <si>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</si>
  <si>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</si>
  <si>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</si>
  <si>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</si>
  <si>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</si>
  <si>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</si>
  <si>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</si>
  <si>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</si>
  <si>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</si>
  <si>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</si>
  <si>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</si>
  <si>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</si>
  <si>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</si>
  <si>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</si>
  <si>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</si>
  <si>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</si>
  <si>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</si>
  <si>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</si>
  <si>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</si>
  <si>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</si>
  <si>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</si>
  <si>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</si>
  <si>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</si>
  <si>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</si>
  <si>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</si>
  <si>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</si>
  <si>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</si>
  <si>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</si>
  <si>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</si>
  <si>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</si>
  <si>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</si>
  <si>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</si>
  <si>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</si>
  <si>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</si>
  <si>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</si>
  <si>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</si>
  <si>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</si>
  <si>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</si>
  <si>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</si>
  <si>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</si>
  <si>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</si>
  <si>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</si>
  <si>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</si>
  <si>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</si>
  <si>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</si>
  <si>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</si>
  <si>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</si>
  <si>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</si>
  <si>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</si>
  <si>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</si>
  <si>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</si>
  <si>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</si>
  <si>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</si>
  <si>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</si>
  <si>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</si>
  <si>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</si>
  <si>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</si>
  <si>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</si>
  <si>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</si>
  <si>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</si>
  <si>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</si>
  <si>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</si>
  <si>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</si>
  <si>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</si>
  <si>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</si>
  <si>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</si>
  <si>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</si>
  <si>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</si>
  <si>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</si>
  <si>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</si>
  <si>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</si>
  <si>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</si>
  <si>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</si>
  <si>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</si>
  <si>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</si>
  <si>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</si>
  <si>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</si>
  <si>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</si>
  <si>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</si>
  <si>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</si>
  <si>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</si>
  <si>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</si>
  <si>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</si>
  <si>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</si>
  <si>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</si>
  <si>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</si>
  <si>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</si>
  <si>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</si>
  <si>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</si>
  <si>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</si>
  <si>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</si>
  <si>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</si>
  <si>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</si>
  <si>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</si>
  <si>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</si>
  <si>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</si>
  <si>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</si>
  <si>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</si>
  <si>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</si>
  <si>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</si>
  <si>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</si>
  <si>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</si>
  <si>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</si>
  <si>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</si>
  <si>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</si>
  <si>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</si>
  <si>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</si>
  <si>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</si>
  <si>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</si>
  <si>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</si>
  <si>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</si>
  <si>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</si>
  <si>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</si>
  <si>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</si>
  <si>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</si>
  <si>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</si>
  <si>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</si>
  <si>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</si>
  <si>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</si>
  <si>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</si>
  <si>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</si>
  <si>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</si>
  <si>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</si>
  <si>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</si>
  <si>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</si>
  <si>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</si>
  <si>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</si>
  <si>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</si>
  <si>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</si>
  <si>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</si>
  <si>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</si>
  <si>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</si>
  <si>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</si>
  <si>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</si>
  <si>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</si>
  <si>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</si>
  <si>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</si>
  <si>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</si>
  <si>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</si>
  <si>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</si>
  <si>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</si>
  <si>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</si>
  <si>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</si>
  <si>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</si>
  <si>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</si>
  <si>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</si>
  <si>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</si>
  <si>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</si>
  <si>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</si>
  <si>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</si>
  <si>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</si>
  <si>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</si>
  <si>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</si>
  <si>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</si>
  <si>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</si>
  <si>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</si>
  <si>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</si>
  <si>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</si>
  <si>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</si>
  <si>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</si>
  <si>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</si>
  <si>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</si>
  <si>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</si>
  <si>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</si>
  <si>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</si>
  <si>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</si>
  <si>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</si>
  <si>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</si>
  <si>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</si>
  <si>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</si>
  <si>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</si>
  <si>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</si>
  <si>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</si>
  <si>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</si>
  <si>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</si>
  <si>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</si>
  <si>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</si>
  <si>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</si>
  <si>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</si>
  <si>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</si>
  <si>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</si>
  <si>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</si>
  <si>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</si>
  <si>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</si>
  <si>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</si>
  <si>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</si>
  <si>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</si>
  <si>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</si>
  <si>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</si>
  <si>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</si>
  <si>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</si>
  <si>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</si>
  <si>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</si>
  <si>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</si>
  <si>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</si>
  <si>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</si>
  <si>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</si>
  <si>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</si>
  <si>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</si>
  <si>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</si>
  <si>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</si>
  <si>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</si>
  <si>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</si>
  <si>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</si>
  <si>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</si>
  <si>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</si>
  <si>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</si>
  <si>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</si>
  <si>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</si>
  <si>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</si>
  <si>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</si>
  <si>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</si>
  <si>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</si>
  <si>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</si>
  <si>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</si>
  <si>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</si>
  <si>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</si>
  <si>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</si>
  <si>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</si>
  <si>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</si>
  <si>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</si>
  <si>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</si>
  <si>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</si>
  <si>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</si>
  <si>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</si>
  <si>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</si>
  <si>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</si>
  <si>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</si>
  <si>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</si>
  <si>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</si>
  <si>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</si>
  <si>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</si>
  <si>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</si>
  <si>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</si>
  <si>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</si>
  <si>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</si>
  <si>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</si>
  <si>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</si>
  <si>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</si>
  <si>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</si>
  <si>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</si>
  <si>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</si>
  <si>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</si>
  <si>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</si>
  <si>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</si>
  <si>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</si>
  <si>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</si>
  <si>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</si>
  <si>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</si>
  <si>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</si>
  <si>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</si>
  <si>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</si>
  <si>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</si>
  <si>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</si>
  <si>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</si>
  <si>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</si>
  <si>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</si>
  <si>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</si>
  <si>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</si>
  <si>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</si>
  <si>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</si>
  <si>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</si>
  <si>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</si>
  <si>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</si>
  <si>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</si>
  <si>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</si>
  <si>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</si>
  <si>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</si>
  <si>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</si>
  <si>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</si>
  <si>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</si>
  <si>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</si>
  <si>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</si>
  <si>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</si>
  <si>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</si>
  <si>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</si>
  <si>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</si>
  <si>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</si>
  <si>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</si>
  <si>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</si>
  <si>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</si>
  <si>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</si>
  <si>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</si>
  <si>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</si>
  <si>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</si>
  <si>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</si>
  <si>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</si>
  <si>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</si>
  <si>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</si>
  <si>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</si>
  <si>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</si>
  <si>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</si>
  <si>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</si>
  <si>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</si>
  <si>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</si>
  <si>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</si>
  <si>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</si>
  <si>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</si>
  <si>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</si>
  <si>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</si>
  <si>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</si>
  <si>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</si>
  <si>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</si>
  <si>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</si>
  <si>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</si>
  <si>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</si>
  <si>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</si>
  <si>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</si>
  <si>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</si>
  <si>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</si>
  <si>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</si>
  <si>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</si>
  <si>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</si>
  <si>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</si>
  <si>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</si>
  <si>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</si>
  <si>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</si>
  <si>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</si>
  <si>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</si>
  <si>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</si>
  <si>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</si>
  <si>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</si>
  <si>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</si>
  <si>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</si>
  <si>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</si>
  <si>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</si>
  <si>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</si>
  <si>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</si>
  <si>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</si>
  <si>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</si>
  <si>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</si>
  <si>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</si>
  <si>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</si>
  <si>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</si>
  <si>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</si>
  <si>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</si>
  <si>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</si>
  <si>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</si>
  <si>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</si>
  <si>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</si>
  <si>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</si>
  <si>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</si>
  <si>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</si>
  <si>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</si>
  <si>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</si>
  <si>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</si>
  <si>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</si>
  <si>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</si>
  <si>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</si>
  <si>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</si>
  <si>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</si>
  <si>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</si>
  <si>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</si>
  <si>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</si>
  <si>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</si>
  <si>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</si>
  <si>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</si>
  <si>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</si>
  <si>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</si>
  <si>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</si>
  <si>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</si>
  <si>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</si>
  <si>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</si>
  <si>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</si>
  <si>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</si>
  <si>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</si>
  <si>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</si>
  <si>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</si>
  <si>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</si>
  <si>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</si>
  <si>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</si>
  <si>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</si>
  <si>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</si>
  <si>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</si>
  <si>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</si>
  <si>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</si>
  <si>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</si>
  <si>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</si>
  <si>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</si>
  <si>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</si>
  <si>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</si>
  <si>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</si>
  <si>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</si>
  <si>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</si>
  <si>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</si>
  <si>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</si>
  <si>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</si>
  <si>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</si>
  <si>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</si>
  <si>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</si>
  <si>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</si>
  <si>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</si>
  <si>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</si>
  <si>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</si>
  <si>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</si>
  <si>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</si>
  <si>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</si>
  <si>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</si>
  <si>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</si>
  <si>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</si>
  <si>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</si>
  <si>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</si>
  <si>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</si>
  <si>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</si>
  <si>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</si>
  <si>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</si>
  <si>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</si>
  <si>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</si>
  <si>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</si>
  <si>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</si>
  <si>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</si>
  <si>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</si>
  <si>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</si>
  <si>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</si>
  <si>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</si>
  <si>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</si>
  <si>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</si>
  <si>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</si>
  <si>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</si>
  <si>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</si>
  <si>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</si>
  <si>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</si>
  <si>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</si>
  <si>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</si>
  <si>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</si>
  <si>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</si>
  <si>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</si>
  <si>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</si>
  <si>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</si>
  <si>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</si>
  <si>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</si>
  <si>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</si>
  <si>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</si>
  <si>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</si>
  <si>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</si>
  <si>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</si>
  <si>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</si>
  <si>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</si>
  <si>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</si>
  <si>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</si>
  <si>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</si>
  <si>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</si>
  <si>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</si>
  <si>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</si>
  <si>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</si>
  <si>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</si>
  <si>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</si>
  <si>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</si>
  <si>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</si>
  <si>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</si>
  <si>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</si>
  <si>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</si>
  <si>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</si>
  <si>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</si>
  <si>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</si>
  <si>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</si>
  <si>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</si>
  <si>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</si>
  <si>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</si>
  <si>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</si>
  <si>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</si>
  <si>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</si>
  <si>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</si>
  <si>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</si>
  <si>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</si>
  <si>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</si>
  <si>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</si>
  <si>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</si>
  <si>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</si>
  <si>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</si>
  <si>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</si>
  <si>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</si>
  <si>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</si>
  <si>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</si>
  <si>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</si>
  <si>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</si>
  <si>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</si>
  <si>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</si>
  <si>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</si>
  <si>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</si>
  <si>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</si>
  <si>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</si>
  <si>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</si>
  <si>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</si>
  <si>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</si>
  <si>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</si>
  <si>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</si>
  <si>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</si>
  <si>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</si>
  <si>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</si>
  <si>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</si>
  <si>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</si>
  <si>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</si>
  <si>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</si>
  <si>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</si>
  <si>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</si>
  <si>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</si>
  <si>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</si>
  <si>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</si>
  <si>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</si>
  <si>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</si>
  <si>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</si>
  <si>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</si>
  <si>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</si>
  <si>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</si>
  <si>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</si>
  <si>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</si>
  <si>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</si>
  <si>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</si>
  <si>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</si>
  <si>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</si>
  <si>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</si>
  <si>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</si>
  <si>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</si>
  <si>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</si>
  <si>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</si>
  <si>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</si>
  <si>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</si>
  <si>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</si>
  <si>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</si>
  <si>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</si>
  <si>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</si>
  <si>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</si>
  <si>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</si>
  <si>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</si>
  <si>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</si>
  <si>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</si>
  <si>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</si>
  <si>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</si>
  <si>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</si>
  <si>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</si>
  <si>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</si>
  <si>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</si>
  <si>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</si>
  <si>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</si>
  <si>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</si>
  <si>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</si>
  <si>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</si>
  <si>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</si>
  <si>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</si>
  <si>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</si>
  <si>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</si>
  <si>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</si>
  <si>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</si>
  <si>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</si>
  <si>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</si>
  <si>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</si>
  <si>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</si>
  <si>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</si>
  <si>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</si>
  <si>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</si>
  <si>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</si>
  <si>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</si>
  <si>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</si>
  <si>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</si>
  <si>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</si>
  <si>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</si>
  <si>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</si>
  <si>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</si>
  <si>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</si>
  <si>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</si>
  <si>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</si>
  <si>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</si>
  <si>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</si>
  <si>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</si>
  <si>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</si>
  <si>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</si>
  <si>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</si>
  <si>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</si>
  <si>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</si>
  <si>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</si>
  <si>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</si>
  <si>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</si>
  <si>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</si>
  <si>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</si>
  <si>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</si>
  <si>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</si>
  <si>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</si>
  <si>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</si>
  <si>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</si>
  <si>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</si>
  <si>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</si>
  <si>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</si>
  <si>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</si>
  <si>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</si>
  <si>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</si>
  <si>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</si>
  <si>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</si>
  <si>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</si>
  <si>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</si>
  <si>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</si>
  <si>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</si>
  <si>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</si>
  <si>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</si>
  <si>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</si>
  <si>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</si>
  <si>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</si>
  <si>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</si>
  <si>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</si>
  <si>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</si>
  <si>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</si>
  <si>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</si>
  <si>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</si>
  <si>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</si>
  <si>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</si>
  <si>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</si>
  <si>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</si>
  <si>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</si>
  <si>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</si>
  <si>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</si>
  <si>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</si>
  <si>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</si>
  <si>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</si>
  <si>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</si>
  <si>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</si>
  <si>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</si>
  <si>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</si>
  <si>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</si>
  <si>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</si>
  <si>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</si>
  <si>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</si>
  <si>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</si>
  <si>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</si>
  <si>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</si>
  <si>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</si>
  <si>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</si>
  <si>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</si>
  <si>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</si>
  <si>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</si>
  <si>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</si>
  <si>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</si>
  <si>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</si>
  <si>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</si>
  <si>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</si>
  <si>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</si>
  <si>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</si>
  <si>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</si>
  <si>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</si>
  <si>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</si>
  <si>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</si>
  <si>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</si>
  <si>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</si>
  <si>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</si>
  <si>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</si>
  <si>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</si>
  <si>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</si>
  <si>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</si>
  <si>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</si>
  <si>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</si>
  <si>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</si>
  <si>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</si>
  <si>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</si>
  <si>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</si>
  <si>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</si>
  <si>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</si>
  <si>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</si>
  <si>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</si>
  <si>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</si>
  <si>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</si>
  <si>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</si>
  <si>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</si>
  <si>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</si>
  <si>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</si>
  <si>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</si>
  <si>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</si>
  <si>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</si>
  <si>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</si>
  <si>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</si>
  <si>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</si>
  <si>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</si>
  <si>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</si>
  <si>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</si>
  <si>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</si>
  <si>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</si>
  <si>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</si>
  <si>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</si>
  <si>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</si>
  <si>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</si>
  <si>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</si>
  <si>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</si>
  <si>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</si>
  <si>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</si>
  <si>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</si>
  <si>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</si>
  <si>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</si>
  <si>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</si>
  <si>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</si>
  <si>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</si>
  <si>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</si>
  <si>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</si>
  <si>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</si>
  <si>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</si>
  <si>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</si>
  <si>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</si>
  <si>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</si>
  <si>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</si>
  <si>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</si>
  <si>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</si>
  <si>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</si>
  <si>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</si>
  <si>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</si>
  <si>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</si>
  <si>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</si>
  <si>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</si>
  <si>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</si>
  <si>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</si>
  <si>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</si>
  <si>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</si>
  <si>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</si>
  <si>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</si>
  <si>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</si>
  <si>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</si>
  <si>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</si>
  <si>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</si>
  <si>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</si>
  <si>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</si>
  <si>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</si>
  <si>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</si>
  <si>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</si>
  <si>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</si>
  <si>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</si>
  <si>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</si>
  <si>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</si>
  <si>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</si>
  <si>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</si>
  <si>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</si>
  <si>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</si>
  <si>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</si>
  <si>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</si>
  <si>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</si>
  <si>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</si>
  <si>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</si>
  <si>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</si>
  <si>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</si>
  <si>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</si>
  <si>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</si>
  <si>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</si>
  <si>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</si>
  <si>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</si>
  <si>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</si>
  <si>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</si>
  <si>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</si>
  <si>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</si>
  <si>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</si>
  <si>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</si>
  <si>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</si>
  <si>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</si>
  <si>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</si>
  <si>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</si>
  <si>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</si>
  <si>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</si>
  <si>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</si>
  <si>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</si>
  <si>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</si>
  <si>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</si>
  <si>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</si>
  <si>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</si>
  <si>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</si>
  <si>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</si>
  <si>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</si>
  <si>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</si>
  <si>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</si>
  <si>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</si>
  <si>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</si>
  <si>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</si>
  <si>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</si>
  <si>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</si>
  <si>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</si>
  <si>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</si>
  <si>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</si>
  <si>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</si>
  <si>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</si>
  <si>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</si>
  <si>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</si>
  <si>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</si>
  <si>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</si>
  <si>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</si>
  <si>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</si>
  <si>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</si>
  <si>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</si>
  <si>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</si>
  <si>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</si>
  <si>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</si>
  <si>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</si>
  <si>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</si>
  <si>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</si>
  <si>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</si>
  <si>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</si>
  <si>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</si>
  <si>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</si>
  <si>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</si>
  <si>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</si>
  <si>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</si>
  <si>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</si>
  <si>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</si>
  <si>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</si>
  <si>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</si>
  <si>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</si>
  <si>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</si>
  <si>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</si>
  <si>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</si>
  <si>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</si>
  <si>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</si>
  <si>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</si>
  <si>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</si>
  <si>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</si>
  <si>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</si>
  <si>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</si>
  <si>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</si>
  <si>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</si>
  <si>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</si>
  <si>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</si>
  <si>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</si>
  <si>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</si>
  <si>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</si>
  <si>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</si>
  <si>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</si>
  <si>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</si>
  <si>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</si>
  <si>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</si>
  <si>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</si>
  <si>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</si>
  <si>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</si>
  <si>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</si>
  <si>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</si>
  <si>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</si>
  <si>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</si>
  <si>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</si>
  <si>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</si>
  <si>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</si>
  <si>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</si>
  <si>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</si>
  <si>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</si>
  <si>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</si>
  <si>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</si>
  <si>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</si>
  <si>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</si>
  <si>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</si>
  <si>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</si>
  <si>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</si>
  <si>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</si>
  <si>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</si>
  <si>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</si>
  <si>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</si>
  <si>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</si>
  <si>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</si>
  <si>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</si>
  <si>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</si>
  <si>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</si>
  <si>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</si>
  <si>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</si>
  <si>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</si>
  <si>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</si>
  <si>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</si>
  <si>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</si>
  <si>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</si>
  <si>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</si>
  <si>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</si>
  <si>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</si>
  <si>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</si>
  <si>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</si>
  <si>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</si>
  <si>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</si>
  <si>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</si>
  <si>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</si>
  <si>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</si>
  <si>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</si>
  <si>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</si>
  <si>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</si>
  <si>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</si>
  <si>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</si>
  <si>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</si>
  <si>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</si>
  <si>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</si>
  <si>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</si>
  <si>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</si>
  <si>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</si>
  <si>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</si>
  <si>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</si>
  <si>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</si>
  <si>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</si>
  <si>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</si>
  <si>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</si>
  <si>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</si>
  <si>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</si>
  <si>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</si>
  <si>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</si>
  <si>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</si>
  <si>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</si>
  <si>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</si>
  <si>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</si>
  <si>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</si>
  <si>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</si>
  <si>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</si>
  <si>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</si>
  <si>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</si>
  <si>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</si>
  <si>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</si>
  <si>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</si>
  <si>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</si>
  <si>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</si>
  <si>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</si>
  <si>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</si>
  <si>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</si>
  <si>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</si>
  <si>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</si>
  <si>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</si>
  <si>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</si>
  <si>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</si>
  <si>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</si>
  <si>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</si>
  <si>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</si>
  <si>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</si>
  <si>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</si>
  <si>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</si>
  <si>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</si>
  <si>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</si>
  <si>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</si>
  <si>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</si>
  <si>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</si>
  <si>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</si>
  <si>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</si>
  <si>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</si>
  <si>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</si>
  <si>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</si>
  <si>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</si>
  <si>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</si>
  <si>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</si>
  <si>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</si>
  <si>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</si>
  <si>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</si>
  <si>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</si>
  <si>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</si>
  <si>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</si>
  <si>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</si>
  <si>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</si>
  <si>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</si>
  <si>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</si>
  <si>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</si>
  <si>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</si>
  <si>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</si>
  <si>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</si>
  <si>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</si>
  <si>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</si>
  <si>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</si>
  <si>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</si>
  <si>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</si>
  <si>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</si>
  <si>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</si>
  <si>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</si>
  <si>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</si>
  <si>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</si>
  <si>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</si>
  <si>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</si>
  <si>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</si>
  <si>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</si>
  <si>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</si>
  <si>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</si>
  <si>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</si>
  <si>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</si>
  <si>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</si>
  <si>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</si>
  <si>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</si>
  <si>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</si>
  <si>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</si>
  <si>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</si>
  <si>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</si>
  <si>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</si>
  <si>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</si>
  <si>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</si>
  <si>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</si>
  <si>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</si>
  <si>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</si>
  <si>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</si>
  <si>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</si>
  <si>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</si>
  <si>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</si>
  <si>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</si>
  <si>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</si>
  <si>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</si>
  <si>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</si>
  <si>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</si>
  <si>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</si>
  <si>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</si>
  <si>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</si>
  <si>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</si>
  <si>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</si>
  <si>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</si>
  <si>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</si>
  <si>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</si>
  <si>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</si>
  <si>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</si>
  <si>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</si>
  <si>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</si>
  <si>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</si>
  <si>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</si>
  <si>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</si>
  <si>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</si>
  <si>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</si>
  <si>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</si>
  <si>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</si>
  <si>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</si>
  <si>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</si>
  <si>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</si>
  <si>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</si>
  <si>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</si>
  <si>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</si>
  <si>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</si>
  <si>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</si>
  <si>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</si>
  <si>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</si>
  <si>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</si>
  <si>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</si>
  <si>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</si>
  <si>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</si>
  <si>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</si>
  <si>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</si>
  <si>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</si>
  <si>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</si>
  <si>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</si>
  <si>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</si>
  <si>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</si>
  <si>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</si>
  <si>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</si>
  <si>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</si>
  <si>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</si>
  <si>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</si>
  <si>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</si>
  <si>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</si>
  <si>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</si>
  <si>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</si>
  <si>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</si>
  <si>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</si>
  <si>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</si>
  <si>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</si>
  <si>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</si>
  <si>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</si>
  <si>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</si>
  <si>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</si>
  <si>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</si>
  <si>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</si>
  <si>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</si>
  <si>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</si>
  <si>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</si>
  <si>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</si>
  <si>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</si>
  <si>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</si>
  <si>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</si>
  <si>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</si>
  <si>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</si>
  <si>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</si>
  <si>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</si>
  <si>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</si>
  <si>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</si>
  <si>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</si>
  <si>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</si>
  <si>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</si>
  <si>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</si>
  <si>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</si>
  <si>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</si>
  <si>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</si>
  <si>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</si>
  <si>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</si>
  <si>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</si>
  <si>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</si>
  <si>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</si>
  <si>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</si>
  <si>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</si>
  <si>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</si>
  <si>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</si>
  <si>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</si>
  <si>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</si>
  <si>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</si>
  <si>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</si>
  <si>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</si>
  <si>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</si>
  <si>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</si>
  <si>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</si>
  <si>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</si>
  <si>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</si>
  <si>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</si>
  <si>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</si>
  <si>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</si>
  <si>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</si>
  <si>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</si>
  <si>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</si>
  <si>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</si>
  <si>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</si>
  <si>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</si>
  <si>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</si>
  <si>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</si>
  <si>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</si>
  <si>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</si>
  <si>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</si>
  <si>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</si>
  <si>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</si>
  <si>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</si>
  <si>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</si>
  <si>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</si>
  <si>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</si>
  <si>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</si>
  <si>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</si>
  <si>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</si>
  <si>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</si>
  <si>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</si>
  <si>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</si>
  <si>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</si>
  <si>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</si>
  <si>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</si>
  <si>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</si>
  <si>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</si>
  <si>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</si>
  <si>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</si>
  <si>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</si>
  <si>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</si>
  <si>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</si>
  <si>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</si>
  <si>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</si>
  <si>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</si>
  <si>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</si>
  <si>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</si>
  <si>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</si>
  <si>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</si>
  <si>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</si>
  <si>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</si>
  <si>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</si>
  <si>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</si>
  <si>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</si>
  <si>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</si>
  <si>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</si>
  <si>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</si>
  <si>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</si>
  <si>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</si>
  <si>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</si>
  <si>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</si>
  <si>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</si>
  <si>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</si>
  <si>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</si>
  <si>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</si>
  <si>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</si>
  <si>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</si>
  <si>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</si>
  <si>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</si>
  <si>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</si>
  <si>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</si>
  <si>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</si>
  <si>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</si>
  <si>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</si>
  <si>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</si>
  <si>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</si>
  <si>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</si>
  <si>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</si>
  <si>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</si>
  <si>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</si>
  <si>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</si>
  <si>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</si>
  <si>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</si>
  <si>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</si>
  <si>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</si>
  <si>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</si>
  <si>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</si>
  <si>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</si>
  <si>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</si>
  <si>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</si>
  <si>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</si>
  <si>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</si>
  <si>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</si>
  <si>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</si>
  <si>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</si>
  <si>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</si>
  <si>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</si>
  <si>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</si>
  <si>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</si>
  <si>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</si>
  <si>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</si>
  <si>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</si>
  <si>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</si>
  <si>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</si>
  <si>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</si>
  <si>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</si>
  <si>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</si>
  <si>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</si>
  <si>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</si>
  <si>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</si>
  <si>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</si>
  <si>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</si>
  <si>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</si>
  <si>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</si>
  <si>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</si>
  <si>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</si>
  <si>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</si>
  <si>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</si>
  <si>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</si>
  <si>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</si>
  <si>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</si>
  <si>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</si>
  <si>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</si>
  <si>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</si>
  <si>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</si>
  <si>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</si>
  <si>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</si>
  <si>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</si>
  <si>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</si>
  <si>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</si>
  <si>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</si>
  <si>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</si>
  <si>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</si>
  <si>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</si>
  <si>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</si>
  <si>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</si>
  <si>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</si>
  <si>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</si>
  <si>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</si>
  <si>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</si>
  <si>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</si>
  <si>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</si>
  <si>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</si>
  <si>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</si>
  <si>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</si>
  <si>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</si>
  <si>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</si>
  <si>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</si>
  <si>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</si>
  <si>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</si>
  <si>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</si>
  <si>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</si>
  <si>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</si>
  <si>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</si>
  <si>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</si>
  <si>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</si>
  <si>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</si>
  <si>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</si>
  <si>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</si>
  <si>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</si>
  <si>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</si>
  <si>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</si>
  <si>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</si>
  <si>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</si>
  <si>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</si>
  <si>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</si>
  <si>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</si>
  <si>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</si>
  <si>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</si>
  <si>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</si>
  <si>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</si>
  <si>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</si>
  <si>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</si>
  <si>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</si>
  <si>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</si>
  <si>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</si>
  <si>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</si>
  <si>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</si>
  <si>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</si>
  <si>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</si>
  <si>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</si>
  <si>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</si>
  <si>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</si>
  <si>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</si>
  <si>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</si>
  <si>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</si>
  <si>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</si>
  <si>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</si>
  <si>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</si>
  <si>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</si>
  <si>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</si>
  <si>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</si>
  <si>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</si>
  <si>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</si>
  <si>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</si>
  <si>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</si>
  <si>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</si>
  <si>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</si>
  <si>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</si>
  <si>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</si>
  <si>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</si>
  <si>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</si>
  <si>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</si>
  <si>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</si>
  <si>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</si>
  <si>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</si>
  <si>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</si>
  <si>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</si>
  <si>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</si>
  <si>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</si>
  <si>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</si>
  <si>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</si>
  <si>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</si>
  <si>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</si>
  <si>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</si>
  <si>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</si>
  <si>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</si>
  <si>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</si>
  <si>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</si>
  <si>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</si>
  <si>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</si>
  <si>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</si>
  <si>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</si>
  <si>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</si>
  <si>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</si>
  <si>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</si>
  <si>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</si>
  <si>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</si>
  <si>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</si>
  <si>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</si>
  <si>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</si>
  <si>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</si>
  <si>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</si>
  <si>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</si>
  <si>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</si>
  <si>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</si>
  <si>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</si>
  <si>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</si>
  <si>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</si>
  <si>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</si>
  <si>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</si>
  <si>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</si>
  <si>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</si>
  <si>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</si>
  <si>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</si>
  <si>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</si>
  <si>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</si>
  <si>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</si>
  <si>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</si>
  <si>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</si>
  <si>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</si>
  <si>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</si>
  <si>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</si>
  <si>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</si>
  <si>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</si>
  <si>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</si>
  <si>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</si>
  <si>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</si>
  <si>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</si>
  <si>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</si>
  <si>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</si>
  <si>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</si>
  <si>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</si>
  <si>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</si>
  <si>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</si>
  <si>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</si>
  <si>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</si>
  <si>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</si>
  <si>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</si>
  <si>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</si>
  <si>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</si>
  <si>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</si>
  <si>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</si>
  <si>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</si>
  <si>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</si>
  <si>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</si>
  <si>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</si>
  <si>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</si>
  <si>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</si>
  <si>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</si>
  <si>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</si>
  <si>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</si>
  <si>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</si>
  <si>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</si>
  <si>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</si>
  <si>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</si>
  <si>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</si>
  <si>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</si>
  <si>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</si>
  <si>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</si>
  <si>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</si>
  <si>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</si>
  <si>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</si>
  <si>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</si>
  <si>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</si>
  <si>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</si>
  <si>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</si>
  <si>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</si>
  <si>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</si>
  <si>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</si>
  <si>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</si>
  <si>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</si>
  <si>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</si>
  <si>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</si>
  <si>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</si>
  <si>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</si>
  <si>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</si>
  <si>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</si>
  <si>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</si>
  <si>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</si>
  <si>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</si>
  <si>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</si>
  <si>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</si>
  <si>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</si>
  <si>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</si>
  <si>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</si>
  <si>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</si>
  <si>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</si>
  <si>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</si>
  <si>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</si>
  <si>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</si>
  <si>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</si>
  <si>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</si>
  <si>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</si>
  <si>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</si>
  <si>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</si>
  <si>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</si>
  <si>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</si>
  <si>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</si>
  <si>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</si>
  <si>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</si>
  <si>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</si>
  <si>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</si>
  <si>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</si>
  <si>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</si>
  <si>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</si>
  <si>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</si>
  <si>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</si>
  <si>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</si>
  <si>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</si>
  <si>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</si>
  <si>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</si>
  <si>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</si>
  <si>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</si>
  <si>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</si>
  <si>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</si>
  <si>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</si>
  <si>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</si>
  <si>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</si>
  <si>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</si>
  <si>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</si>
  <si>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</si>
  <si>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</si>
  <si>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</si>
  <si>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</si>
  <si>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</si>
  <si>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</si>
  <si>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</si>
  <si>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</si>
  <si>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</si>
  <si>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</si>
  <si>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</si>
  <si>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</si>
  <si>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</si>
  <si>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</si>
  <si>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</si>
  <si>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</si>
  <si>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</si>
  <si>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</si>
  <si>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</si>
  <si>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</si>
  <si>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</si>
  <si>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</si>
  <si>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</si>
  <si>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</si>
  <si>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</si>
  <si>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</si>
  <si>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</si>
  <si>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</si>
  <si>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</si>
  <si>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</si>
  <si>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</si>
  <si>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</si>
  <si>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</si>
  <si>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</si>
  <si>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</si>
  <si>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</si>
  <si>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</si>
  <si>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</si>
  <si>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</si>
  <si>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</si>
  <si>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</si>
  <si>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</si>
  <si>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</si>
  <si>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</si>
  <si>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</si>
  <si>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</si>
  <si>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</si>
  <si>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</si>
  <si>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</si>
  <si>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</si>
  <si>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</si>
  <si>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</si>
  <si>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</si>
  <si>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</si>
  <si>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</si>
  <si>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</si>
  <si>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</si>
  <si>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</si>
  <si>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</si>
  <si>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</si>
  <si>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</si>
  <si>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</si>
  <si>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</si>
  <si>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</si>
  <si>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</si>
  <si>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</si>
  <si>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</si>
  <si>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</si>
  <si>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</si>
  <si>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</si>
  <si>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</si>
  <si>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</si>
  <si>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</si>
  <si>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</si>
  <si>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</si>
  <si>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</si>
  <si>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</si>
  <si>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</si>
  <si>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</si>
  <si>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</si>
  <si>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</si>
  <si>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</si>
  <si>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</si>
  <si>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</si>
  <si>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</si>
  <si>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</si>
  <si>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</si>
  <si>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</si>
  <si>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</si>
  <si>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</si>
  <si>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</si>
  <si>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</si>
  <si>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</si>
  <si>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</si>
  <si>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</si>
  <si>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</si>
  <si>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</si>
  <si>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</si>
  <si>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</si>
  <si>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</si>
  <si>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</si>
  <si>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</si>
  <si>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</si>
  <si>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</si>
  <si>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</si>
  <si>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</si>
  <si>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</si>
  <si>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</si>
  <si>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</si>
  <si>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</si>
  <si>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</si>
  <si>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</si>
  <si>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</si>
  <si>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</si>
  <si>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</si>
  <si>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</si>
  <si>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</si>
  <si>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</si>
  <si>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</si>
  <si>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</si>
  <si>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</si>
  <si>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</si>
  <si>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</si>
  <si>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</si>
  <si>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</si>
  <si>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</si>
  <si>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</si>
  <si>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</si>
  <si>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</si>
  <si>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</si>
  <si>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</si>
  <si>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</si>
  <si>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</si>
  <si>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</si>
  <si>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</si>
  <si>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</si>
  <si>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</si>
  <si>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</si>
  <si>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</si>
  <si>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</si>
  <si>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</si>
  <si>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</si>
  <si>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</si>
  <si>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</si>
  <si>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</si>
  <si>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</si>
  <si>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</si>
  <si>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</si>
  <si>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</si>
  <si>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</si>
  <si>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</si>
  <si>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</si>
  <si>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</si>
  <si>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</si>
  <si>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</si>
  <si>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</si>
  <si>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</si>
  <si>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</si>
  <si>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</si>
  <si>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</si>
  <si>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</si>
  <si>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</si>
  <si>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</si>
  <si>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</si>
  <si>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</si>
  <si>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</si>
  <si>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</si>
  <si>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</si>
  <si>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</si>
  <si>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</si>
  <si>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</si>
  <si>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</si>
  <si>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</si>
  <si>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</si>
  <si>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</si>
  <si>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</si>
  <si>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</si>
  <si>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</si>
  <si>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</si>
  <si>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</si>
  <si>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</si>
  <si>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</si>
  <si>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</si>
  <si>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</si>
  <si>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</si>
  <si>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</si>
  <si>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</si>
  <si>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</si>
  <si>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</si>
  <si>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</si>
  <si>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</si>
  <si>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</si>
  <si>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</si>
  <si>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</si>
  <si>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</si>
  <si>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</si>
  <si>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</si>
  <si>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</si>
  <si>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</si>
  <si>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</si>
  <si>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</si>
  <si>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</si>
  <si>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</si>
  <si>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</si>
  <si>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</si>
  <si>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</si>
  <si>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</si>
  <si>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</si>
  <si>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</si>
  <si>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</si>
  <si>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</si>
  <si>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</si>
  <si>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</si>
  <si>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</si>
  <si>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</si>
  <si>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</si>
  <si>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</si>
  <si>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</si>
  <si>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</si>
  <si>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</si>
  <si>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</si>
  <si>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</si>
  <si>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</si>
  <si>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</si>
  <si>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</si>
  <si>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</si>
  <si>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</si>
  <si>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</si>
  <si>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</si>
  <si>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</si>
  <si>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</si>
  <si>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</si>
  <si>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</si>
  <si>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</si>
  <si>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</si>
  <si>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</si>
  <si>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</si>
  <si>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</si>
  <si>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</si>
  <si>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</si>
  <si>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</si>
  <si>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</si>
  <si>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</si>
  <si>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</si>
  <si>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</si>
  <si>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</si>
  <si>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</si>
  <si>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</si>
  <si>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</si>
  <si>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</si>
  <si>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</si>
  <si>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</si>
  <si>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</si>
  <si>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</si>
  <si>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</si>
  <si>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</si>
  <si>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</si>
  <si>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</si>
  <si>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</si>
  <si>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</si>
  <si>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</si>
  <si>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</si>
  <si>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</si>
  <si>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</si>
  <si>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</si>
  <si>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</si>
  <si>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</si>
  <si>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</si>
  <si>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</si>
  <si>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</si>
  <si>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</si>
  <si>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</si>
  <si>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</si>
  <si>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</si>
  <si>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</si>
  <si>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</si>
  <si>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</si>
  <si>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</si>
  <si>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</si>
  <si>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</si>
  <si>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</si>
  <si>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</si>
  <si>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</si>
  <si>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</si>
  <si>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</si>
  <si>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</si>
  <si>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</si>
  <si>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</si>
  <si>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</si>
  <si>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</si>
  <si>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</si>
  <si>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</si>
  <si>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</si>
  <si>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</si>
  <si>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</si>
  <si>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</si>
  <si>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</si>
  <si>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</si>
  <si>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</si>
  <si>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</si>
  <si>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</si>
  <si>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</si>
  <si>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</si>
  <si>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</si>
  <si>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</si>
  <si>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</si>
  <si>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</si>
  <si>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</si>
  <si>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</si>
  <si>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</si>
  <si>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</si>
  <si>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</si>
  <si>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</si>
  <si>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</si>
  <si>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</si>
  <si>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</si>
  <si>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</si>
  <si>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</si>
  <si>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</si>
  <si>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</si>
  <si>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</si>
  <si>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</si>
  <si>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</si>
  <si>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</si>
  <si>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</si>
  <si>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</si>
  <si>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</si>
  <si>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</si>
  <si>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</si>
  <si>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</si>
  <si>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</si>
  <si>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</si>
  <si>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</si>
  <si>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</si>
  <si>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</si>
  <si>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</si>
  <si>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</si>
  <si>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</si>
  <si>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</si>
  <si>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</si>
  <si>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</si>
  <si>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</si>
  <si>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</si>
  <si>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</si>
  <si>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</si>
  <si>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</si>
  <si>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</si>
  <si>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</si>
  <si>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</si>
  <si>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</si>
  <si>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</si>
  <si>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</si>
  <si>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</si>
  <si>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</si>
  <si>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</si>
  <si>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</si>
  <si>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</si>
  <si>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</si>
  <si>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</si>
  <si>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</si>
  <si>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</si>
  <si>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</si>
  <si>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</si>
  <si>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</si>
  <si>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</si>
  <si>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</si>
  <si>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</si>
  <si>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</si>
  <si>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</si>
  <si>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</si>
  <si>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</si>
  <si>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</si>
  <si>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</si>
  <si>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</si>
  <si>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</si>
  <si>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</si>
  <si>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</si>
  <si>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</si>
  <si>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</si>
  <si>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</si>
  <si>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</si>
  <si>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</si>
  <si>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</si>
  <si>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</si>
  <si>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</si>
  <si>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</si>
  <si>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</si>
  <si>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</si>
  <si>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</si>
  <si>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</si>
  <si>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</si>
  <si>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</si>
  <si>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</si>
  <si>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</si>
  <si>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</si>
  <si>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</si>
  <si>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</si>
  <si>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</si>
  <si>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</si>
  <si>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</si>
  <si>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</si>
  <si>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</si>
  <si>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</si>
  <si>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</si>
  <si>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</si>
  <si>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</si>
  <si>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</si>
  <si>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</si>
  <si>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</si>
  <si>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</si>
  <si>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</si>
  <si>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</si>
  <si>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</si>
  <si>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</si>
  <si>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</si>
  <si>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</si>
  <si>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</si>
  <si>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</si>
  <si>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</si>
  <si>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</si>
  <si>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</si>
  <si>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</si>
  <si>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</si>
  <si>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</si>
  <si>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</si>
  <si>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</si>
  <si>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</si>
  <si>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</si>
  <si>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</si>
  <si>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</si>
  <si>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</si>
  <si>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</si>
  <si>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</si>
  <si>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</si>
  <si>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</si>
  <si>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</si>
  <si>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</si>
  <si>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</si>
  <si>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</si>
  <si>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</si>
  <si>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</si>
  <si>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</si>
  <si>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</si>
  <si>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</si>
  <si>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</si>
  <si>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</si>
  <si>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</si>
  <si>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</si>
  <si>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</si>
  <si>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</si>
  <si>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</si>
  <si>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</si>
  <si>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</si>
  <si>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</si>
  <si>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</si>
  <si>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</si>
  <si>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</si>
  <si>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</si>
  <si>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</si>
  <si>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</si>
  <si>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</si>
  <si>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</si>
  <si>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</si>
  <si>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</si>
  <si>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</si>
  <si>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</si>
  <si>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</si>
  <si>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</si>
  <si>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</si>
  <si>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</si>
  <si>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</si>
  <si>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</si>
  <si>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</si>
  <si>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</si>
  <si>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</si>
  <si>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</si>
  <si>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</si>
  <si>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</si>
  <si>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</si>
  <si>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</si>
  <si>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</si>
  <si>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</si>
  <si>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</si>
  <si>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</si>
  <si>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</si>
  <si>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</si>
  <si>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</si>
  <si>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</si>
  <si>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</si>
  <si>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</si>
  <si>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</si>
  <si>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</si>
  <si>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</si>
  <si>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</si>
  <si>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</si>
  <si>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</si>
  <si>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</si>
  <si>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</si>
  <si>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</si>
  <si>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</si>
  <si>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</si>
  <si>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</si>
  <si>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</si>
  <si>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</si>
  <si>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</si>
  <si>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</si>
  <si>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</si>
  <si>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</si>
  <si>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</si>
  <si>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</si>
  <si>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</si>
  <si>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</si>
  <si>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</si>
  <si>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</si>
  <si>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</si>
  <si>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</si>
  <si>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</si>
  <si>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</si>
  <si>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</si>
  <si>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</si>
  <si>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</si>
  <si>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</si>
  <si>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</si>
  <si>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</si>
  <si>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</si>
  <si>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</si>
  <si>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</si>
  <si>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</si>
  <si>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</si>
  <si>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</si>
  <si>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</si>
  <si>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</si>
  <si>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</si>
  <si>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</si>
  <si>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</si>
  <si>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</si>
  <si>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</si>
  <si>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</si>
  <si>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</si>
  <si>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</si>
  <si>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</si>
  <si>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</si>
  <si>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</si>
  <si>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</si>
  <si>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</si>
  <si>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</si>
  <si>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</si>
  <si>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</si>
  <si>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</si>
  <si>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</si>
  <si>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</si>
  <si>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</si>
  <si>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</si>
  <si>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</si>
  <si>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</si>
  <si>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</si>
  <si>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</si>
  <si>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</si>
  <si>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</si>
  <si>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</si>
  <si>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</si>
  <si>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</si>
  <si>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</si>
  <si>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</si>
  <si>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</si>
  <si>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</si>
  <si>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</si>
  <si>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</si>
  <si>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</si>
  <si>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</si>
  <si>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</si>
  <si>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</si>
  <si>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</si>
  <si>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</si>
  <si>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</si>
  <si>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</si>
  <si>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</si>
  <si>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</si>
  <si>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</si>
  <si>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</si>
  <si>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</si>
  <si>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</si>
  <si>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</si>
  <si>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</si>
  <si>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</si>
  <si>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</si>
  <si>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</si>
  <si>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</si>
  <si>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</si>
  <si>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</si>
  <si>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</si>
  <si>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</si>
  <si>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</si>
  <si>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</si>
  <si>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</si>
  <si>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</si>
  <si>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</si>
  <si>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</si>
  <si>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</si>
  <si>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</si>
  <si>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</si>
  <si>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</si>
  <si>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</si>
  <si>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</si>
  <si>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</si>
  <si>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</si>
  <si>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</si>
  <si>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</si>
  <si>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</si>
  <si>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</si>
  <si>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</si>
  <si>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</si>
  <si>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</si>
  <si>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</si>
  <si>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</si>
  <si>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</si>
  <si>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</si>
  <si>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</si>
  <si>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</si>
  <si>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</si>
  <si>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</si>
  <si>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</si>
  <si>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</si>
  <si>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</si>
  <si>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</si>
  <si>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</si>
  <si>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</si>
  <si>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</si>
  <si>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</si>
  <si>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</si>
  <si>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</si>
  <si>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</si>
  <si>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</si>
  <si>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</si>
  <si>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</si>
  <si>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</si>
  <si>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</si>
  <si>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</si>
  <si>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</si>
  <si>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</si>
  <si>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</si>
  <si>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</si>
  <si>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</si>
  <si>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</si>
  <si>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</si>
  <si>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</si>
  <si>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</si>
  <si>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</si>
  <si>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</si>
  <si>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</si>
  <si>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</si>
  <si>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</si>
  <si>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</si>
  <si>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</si>
  <si>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</si>
  <si>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</si>
  <si>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</si>
  <si>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</si>
  <si>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</si>
  <si>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</si>
  <si>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</si>
  <si>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</si>
  <si>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</si>
  <si>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</si>
  <si>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</si>
  <si>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</si>
  <si>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</si>
  <si>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</si>
  <si>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</si>
  <si>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</si>
  <si>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</si>
  <si>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</si>
  <si>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</si>
  <si>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</si>
  <si>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</si>
  <si>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</si>
  <si>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</si>
  <si>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</si>
  <si>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</si>
  <si>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</si>
  <si>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</si>
  <si>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</si>
  <si>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</si>
  <si>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</si>
  <si>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</si>
  <si>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</si>
  <si>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</si>
  <si>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</si>
  <si>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</si>
  <si>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</si>
  <si>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</si>
  <si>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</si>
  <si>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</si>
  <si>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</si>
  <si>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</si>
  <si>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</si>
  <si>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</si>
  <si>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</si>
  <si>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</si>
  <si>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</si>
  <si>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</si>
  <si>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</si>
  <si>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</si>
  <si>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</si>
  <si>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</si>
  <si>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</si>
  <si>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</si>
  <si>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</si>
  <si>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</si>
  <si>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</si>
  <si>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</si>
  <si>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</si>
  <si>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</si>
  <si>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</si>
  <si>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</si>
  <si>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</si>
  <si>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</si>
  <si>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</si>
  <si>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</si>
  <si>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</si>
  <si>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</si>
  <si>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</si>
  <si>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</si>
  <si>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</si>
  <si>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</si>
  <si>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</si>
  <si>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</si>
  <si>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</si>
  <si>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</si>
  <si>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</si>
  <si>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</si>
  <si>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</si>
  <si>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</si>
  <si>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</si>
  <si>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</si>
  <si>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</si>
  <si>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</si>
  <si>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</si>
  <si>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</si>
  <si>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</si>
  <si>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</si>
  <si>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</si>
  <si>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</si>
  <si>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</si>
  <si>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</si>
  <si>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</si>
  <si>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</si>
  <si>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</si>
  <si>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</si>
  <si>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</si>
  <si>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</si>
  <si>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</si>
  <si>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</si>
  <si>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</si>
  <si>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</si>
  <si>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</si>
  <si>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</si>
  <si>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</si>
  <si>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</si>
  <si>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</si>
  <si>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</si>
  <si>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</si>
  <si>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</si>
  <si>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</si>
  <si>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</si>
  <si>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</si>
  <si>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</si>
  <si>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</si>
  <si>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</si>
  <si>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</si>
  <si>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</si>
  <si>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</si>
  <si>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</si>
  <si>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</si>
  <si>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</si>
  <si>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</si>
  <si>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</si>
  <si>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</si>
  <si>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</si>
  <si>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</si>
  <si>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</si>
  <si>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</si>
  <si>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</si>
  <si>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</si>
  <si>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</si>
  <si>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</si>
  <si>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</si>
  <si>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</si>
  <si>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</si>
  <si>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</si>
  <si>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</si>
  <si>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</si>
  <si>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</si>
  <si>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</si>
  <si>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</si>
  <si>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</si>
  <si>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</si>
  <si>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</si>
  <si>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</si>
  <si>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</si>
  <si>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</si>
  <si>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</si>
  <si>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</si>
  <si>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</si>
  <si>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</si>
  <si>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</si>
  <si>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</si>
  <si>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</si>
  <si>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</si>
  <si>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</si>
  <si>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</si>
  <si>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</si>
  <si>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</si>
  <si>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</si>
  <si>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</si>
  <si>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</si>
  <si>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</si>
  <si>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</si>
  <si>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</si>
  <si>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</si>
  <si>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</si>
  <si>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</si>
  <si>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</si>
  <si>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</si>
  <si>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</si>
  <si>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</si>
  <si>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</si>
  <si>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</si>
  <si>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</si>
  <si>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</si>
  <si>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</si>
  <si>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</si>
  <si>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</si>
  <si>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</si>
  <si>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</si>
  <si>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</si>
  <si>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</si>
  <si>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</si>
  <si>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</si>
  <si>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</si>
  <si>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</si>
  <si>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</si>
  <si>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</si>
  <si>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</si>
  <si>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</si>
  <si>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</si>
  <si>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</si>
  <si>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</si>
  <si>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</si>
  <si>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</si>
  <si>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</si>
  <si>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</si>
  <si>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</si>
  <si>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</si>
  <si>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</si>
  <si>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</si>
  <si>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</si>
  <si>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</si>
  <si>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</si>
  <si>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</si>
  <si>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</si>
  <si>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</si>
  <si>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</si>
  <si>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</si>
  <si>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</si>
  <si>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</si>
  <si>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</si>
  <si>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</si>
  <si>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</si>
  <si>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</si>
  <si>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</si>
  <si>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</si>
  <si>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</si>
  <si>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</si>
  <si>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</si>
  <si>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</si>
  <si>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</si>
  <si>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</si>
  <si>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</si>
  <si>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</si>
  <si>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</si>
  <si>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</si>
  <si>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</si>
  <si>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</si>
  <si>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</si>
  <si>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</si>
  <si>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</si>
  <si>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</si>
  <si>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</si>
  <si>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</si>
  <si>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</si>
  <si>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</si>
  <si>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</si>
  <si>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</si>
  <si>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</si>
  <si>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</si>
  <si>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</si>
  <si>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</si>
  <si>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</si>
  <si>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</si>
  <si>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</si>
  <si>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</si>
  <si>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</si>
  <si>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</si>
  <si>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</si>
  <si>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</si>
  <si>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</si>
  <si>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</si>
  <si>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</si>
  <si>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</si>
  <si>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</si>
  <si>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</si>
  <si>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</si>
  <si>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</si>
  <si>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</si>
  <si>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</si>
  <si>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</si>
  <si>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</si>
  <si>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</si>
  <si>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</si>
  <si>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</si>
  <si>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</si>
  <si>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</si>
  <si>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</si>
  <si>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</si>
  <si>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</si>
  <si>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</si>
  <si>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</si>
  <si>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</si>
  <si>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</si>
  <si>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</si>
  <si>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</si>
  <si>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</si>
  <si>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</si>
  <si>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</si>
  <si>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</si>
  <si>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</si>
  <si>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</si>
  <si>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</si>
  <si>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</si>
  <si>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</si>
  <si>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</si>
  <si>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</si>
  <si>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</si>
  <si>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</si>
  <si>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</si>
  <si>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</si>
  <si>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</si>
  <si>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</si>
  <si>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</si>
  <si>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</si>
  <si>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</si>
  <si>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</si>
  <si>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</si>
  <si>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</si>
  <si>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</si>
  <si>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</si>
  <si>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</si>
  <si>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</si>
  <si>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</si>
  <si>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</si>
  <si>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</si>
  <si>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</si>
  <si>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</si>
  <si>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</si>
  <si>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</si>
  <si>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</si>
  <si>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</si>
  <si>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</si>
  <si>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</si>
  <si>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</si>
  <si>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</si>
  <si>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</si>
  <si>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</si>
  <si>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</si>
  <si>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</si>
  <si>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</si>
  <si>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</si>
  <si>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</si>
  <si>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</si>
  <si>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</si>
  <si>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</si>
  <si>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</si>
  <si>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</si>
  <si>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</si>
  <si>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</si>
  <si>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</si>
  <si>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</si>
  <si>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</si>
  <si>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</si>
  <si>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</si>
  <si>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</si>
  <si>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</si>
  <si>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</si>
  <si>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</si>
  <si>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</si>
  <si>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</si>
  <si>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</si>
  <si>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</si>
  <si>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</si>
  <si>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</si>
  <si>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</si>
  <si>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</si>
  <si>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</si>
  <si>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</si>
  <si>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</si>
  <si>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</si>
  <si>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</si>
  <si>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</si>
  <si>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</si>
  <si>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</si>
  <si>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</si>
  <si>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</si>
  <si>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</si>
  <si>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</si>
  <si>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</si>
  <si>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</si>
  <si>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</si>
  <si>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</si>
  <si>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</si>
  <si>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</si>
  <si>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</si>
  <si>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</si>
  <si>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</si>
  <si>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</si>
  <si>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</si>
  <si>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</si>
  <si>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</si>
  <si>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</si>
  <si>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</si>
  <si>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</si>
  <si>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</si>
  <si>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</si>
  <si>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</si>
  <si>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</si>
  <si>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</si>
  <si>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</si>
  <si>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</si>
  <si>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</si>
  <si>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</si>
  <si>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</si>
  <si>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</si>
  <si>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</si>
  <si>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</si>
  <si>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</si>
  <si>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</si>
  <si>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</si>
  <si>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</si>
  <si>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</si>
  <si>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</si>
  <si>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</si>
  <si>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</si>
  <si>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</si>
  <si>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</si>
  <si>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</si>
  <si>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</si>
  <si>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</si>
  <si>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</si>
  <si>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</si>
  <si>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</si>
  <si>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</si>
  <si>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</si>
  <si>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</si>
  <si>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</si>
  <si>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</si>
  <si>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</si>
  <si>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</si>
  <si>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</si>
  <si>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</si>
  <si>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</si>
  <si>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</si>
  <si>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</si>
  <si>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</si>
  <si>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</si>
  <si>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</si>
  <si>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</si>
  <si>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</si>
  <si>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</si>
  <si>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</si>
  <si>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</si>
  <si>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</si>
  <si>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</si>
  <si>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</si>
  <si>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</si>
  <si>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</si>
  <si>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</si>
  <si>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</si>
  <si>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</si>
  <si>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</si>
  <si>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</si>
  <si>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</si>
  <si>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</si>
  <si>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</si>
  <si>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</si>
  <si>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</si>
  <si>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</si>
  <si>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</si>
  <si>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</si>
  <si>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</si>
  <si>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</si>
  <si>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</si>
  <si>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</si>
  <si>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</si>
  <si>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</si>
  <si>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</si>
  <si>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</si>
  <si>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</si>
  <si>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</si>
  <si>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</si>
  <si>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</si>
  <si>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</si>
  <si>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</si>
  <si>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</si>
  <si>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</si>
  <si>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</si>
  <si>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</si>
  <si>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</si>
  <si>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</si>
  <si>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</si>
  <si>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</si>
  <si>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</si>
  <si>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</si>
  <si>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</si>
  <si>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</si>
  <si>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</si>
  <si>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</si>
  <si>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</si>
  <si>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</si>
  <si>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</si>
  <si>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</si>
  <si>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</si>
  <si>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</si>
  <si>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</si>
  <si>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</si>
  <si>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</si>
  <si>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</si>
  <si>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</si>
  <si>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</si>
  <si>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</si>
  <si>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</si>
  <si>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</si>
  <si>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</si>
  <si>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</si>
  <si>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</si>
  <si>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</si>
  <si>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</si>
  <si>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</si>
  <si>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</si>
  <si>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</si>
  <si>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</si>
  <si>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</si>
  <si>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</si>
  <si>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</si>
  <si>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</si>
  <si>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</si>
  <si>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</si>
  <si>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</si>
  <si>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</si>
  <si>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</si>
  <si>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</si>
  <si>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</si>
  <si>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</si>
  <si>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</si>
  <si>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</si>
  <si>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</si>
  <si>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</si>
  <si>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</si>
  <si>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</si>
  <si>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</si>
  <si>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</si>
  <si>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</si>
  <si>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</si>
  <si>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</si>
  <si>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</si>
  <si>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</si>
  <si>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</si>
  <si>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</si>
  <si>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</si>
  <si>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</si>
  <si>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</si>
  <si>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</si>
  <si>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</si>
  <si>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</si>
  <si>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</si>
  <si>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</si>
  <si>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</si>
  <si>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</si>
  <si>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</si>
  <si>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</si>
  <si>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</si>
  <si>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</si>
  <si>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</si>
  <si>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</si>
  <si>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</si>
  <si>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</si>
  <si>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</si>
  <si>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</si>
  <si>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</si>
  <si>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</si>
  <si>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</si>
  <si>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</si>
  <si>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</si>
  <si>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</si>
  <si>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</si>
  <si>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</si>
  <si>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</si>
  <si>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</si>
  <si>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</si>
  <si>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</si>
  <si>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</si>
  <si>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</si>
  <si>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</si>
  <si>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</si>
  <si>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</si>
  <si>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</si>
  <si>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</si>
  <si>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</si>
  <si>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</si>
  <si>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</si>
  <si>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</si>
  <si>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</si>
  <si>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</si>
  <si>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</si>
  <si>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</si>
  <si>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</si>
  <si>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</si>
  <si>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</si>
  <si>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</si>
  <si>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</si>
  <si>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</si>
  <si>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</si>
  <si>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</si>
  <si>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</si>
  <si>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</si>
  <si>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</si>
  <si>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</si>
  <si>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</si>
  <si>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</si>
  <si>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</si>
  <si>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</si>
  <si>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</si>
  <si>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</si>
  <si>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</si>
  <si>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</si>
  <si>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</si>
  <si>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</si>
  <si>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</si>
  <si>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</si>
  <si>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</si>
  <si>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</si>
  <si>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</si>
  <si>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</si>
  <si>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</si>
  <si>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</si>
  <si>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</si>
  <si>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</si>
  <si>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</si>
  <si>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</si>
  <si>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</si>
  <si>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</si>
  <si>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</si>
  <si>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</si>
  <si>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</si>
  <si>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</si>
  <si>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</si>
  <si>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</si>
  <si>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</si>
  <si>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</si>
  <si>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</si>
  <si>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</si>
  <si>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</si>
  <si>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</si>
  <si>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</si>
  <si>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</si>
  <si>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</si>
  <si>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</si>
  <si>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</si>
  <si>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</si>
  <si>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</si>
  <si>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</si>
  <si>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</si>
  <si>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</si>
  <si>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</si>
  <si>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</si>
  <si>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</si>
  <si>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</si>
  <si>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</si>
  <si>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</si>
  <si>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</si>
  <si>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</si>
  <si>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</si>
  <si>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</si>
  <si>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</si>
  <si>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</si>
  <si>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</si>
  <si>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</si>
  <si>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</si>
  <si>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</si>
  <si>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</si>
  <si>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</si>
  <si>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</si>
  <si>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</si>
  <si>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</si>
  <si>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</si>
  <si>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</si>
  <si>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</si>
  <si>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</si>
  <si>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</si>
  <si>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</si>
  <si>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</si>
  <si>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</si>
  <si>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</si>
  <si>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</si>
  <si>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</si>
  <si>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</si>
  <si>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</si>
  <si>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</si>
  <si>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</si>
  <si>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</si>
  <si>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</si>
  <si>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</si>
  <si>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</si>
  <si>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</si>
  <si>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</si>
  <si>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</si>
  <si>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</si>
  <si>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</si>
  <si>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</si>
  <si>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</si>
  <si>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</si>
  <si>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</si>
  <si>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</si>
  <si>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</si>
  <si>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</si>
  <si>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</si>
  <si>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</si>
  <si>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</si>
  <si>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</si>
  <si>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</si>
  <si>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</si>
  <si>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</si>
  <si>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</si>
  <si>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</si>
  <si>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</si>
  <si>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</si>
  <si>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</si>
  <si>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</si>
  <si>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</si>
  <si>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</si>
  <si>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</si>
  <si>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</si>
  <si>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</si>
  <si>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</si>
  <si>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</si>
  <si>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</si>
  <si>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</si>
  <si>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</si>
  <si>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</si>
  <si>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</si>
  <si>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</si>
  <si>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</si>
  <si>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</si>
  <si>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</si>
  <si>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</si>
  <si>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</si>
  <si>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</si>
  <si>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</si>
  <si>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</si>
  <si>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</si>
  <si>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</si>
  <si>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</si>
  <si>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</si>
  <si>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</si>
  <si>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</si>
  <si>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</si>
  <si>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</si>
  <si>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</si>
  <si>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</si>
  <si>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</si>
  <si>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</si>
  <si>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</si>
  <si>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</si>
  <si>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</si>
  <si>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</si>
  <si>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</si>
  <si>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</si>
  <si>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</si>
  <si>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</si>
  <si>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</si>
  <si>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</si>
  <si>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</si>
  <si>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</si>
  <si>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</si>
  <si>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</si>
  <si>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</si>
  <si>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</si>
  <si>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</si>
  <si>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</si>
  <si>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</si>
  <si>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</si>
  <si>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</si>
  <si>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</si>
  <si>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</si>
  <si>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</si>
  <si>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</si>
  <si>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</si>
  <si>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</si>
  <si>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</si>
  <si>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</si>
  <si>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</si>
  <si>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</si>
  <si>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</si>
  <si>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</si>
  <si>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</si>
  <si>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</si>
  <si>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</si>
  <si>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</si>
  <si>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</si>
  <si>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</si>
  <si>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</si>
  <si>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</si>
  <si>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</si>
  <si>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</si>
  <si>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</si>
  <si>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</si>
  <si>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</si>
  <si>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</si>
  <si>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</si>
  <si>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</si>
  <si>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</si>
  <si>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</si>
  <si>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</si>
  <si>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</si>
  <si>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</si>
  <si>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</si>
  <si>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</si>
  <si>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</si>
  <si>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</si>
  <si>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</si>
  <si>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</si>
  <si>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</si>
  <si>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</si>
  <si>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</si>
  <si>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</si>
  <si>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</si>
  <si>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</si>
  <si>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</si>
  <si>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</si>
  <si>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</si>
  <si>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</si>
  <si>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</si>
  <si>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</si>
  <si>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</si>
  <si>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</si>
  <si>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</si>
  <si>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</si>
  <si>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</si>
  <si>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</si>
  <si>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</si>
  <si>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</si>
  <si>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</si>
  <si>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</si>
  <si>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</si>
  <si>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</si>
  <si>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</si>
  <si>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</si>
  <si>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</si>
  <si>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</si>
  <si>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</si>
  <si>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</si>
  <si>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</si>
  <si>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</si>
  <si>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</si>
  <si>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</si>
  <si>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</si>
  <si>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</si>
  <si>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</si>
  <si>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</si>
  <si>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</si>
  <si>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</si>
  <si>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</si>
  <si>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</si>
  <si>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</si>
  <si>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</si>
  <si>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</si>
  <si>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</si>
  <si>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</si>
  <si>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</si>
  <si>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</si>
  <si>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</si>
  <si>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</si>
  <si>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</si>
  <si>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</si>
  <si>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</si>
  <si>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</si>
  <si>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</si>
  <si>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</si>
  <si>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</si>
  <si>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</si>
  <si>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</si>
  <si>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</si>
  <si>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</si>
  <si>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</si>
  <si>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</si>
  <si>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</si>
  <si>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</si>
  <si>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</si>
  <si>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</si>
  <si>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</si>
  <si>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</si>
  <si>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</si>
  <si>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</si>
  <si>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</si>
  <si>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</si>
  <si>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</si>
  <si>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</si>
  <si>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</si>
  <si>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</si>
  <si>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</si>
  <si>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</si>
  <si>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</si>
  <si>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</si>
  <si>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</si>
  <si>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</si>
  <si>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</si>
  <si>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</si>
  <si>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</si>
  <si>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</si>
  <si>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</si>
  <si>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</si>
  <si>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</si>
  <si>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</si>
  <si>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</si>
  <si>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</si>
  <si>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</si>
  <si>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</si>
  <si>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</si>
  <si>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</si>
  <si>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</si>
  <si>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</si>
  <si>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</si>
  <si>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</si>
  <si>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</si>
  <si>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</si>
  <si>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</si>
  <si>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</si>
  <si>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</si>
  <si>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</si>
  <si>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</si>
  <si>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</si>
  <si>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</si>
  <si>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</si>
  <si>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</si>
  <si>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</si>
  <si>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</si>
  <si>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</si>
  <si>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</si>
  <si>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</si>
  <si>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</si>
  <si>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</si>
  <si>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</si>
  <si>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</si>
  <si>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</si>
  <si>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</si>
  <si>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</si>
  <si>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</si>
  <si>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</si>
  <si>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</si>
  <si>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</si>
  <si>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</si>
  <si>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</si>
  <si>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</si>
  <si>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</si>
  <si>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</si>
  <si>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</si>
  <si>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</si>
  <si>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</si>
  <si>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</si>
  <si>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</si>
  <si>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</si>
  <si>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</si>
  <si>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</si>
  <si>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</si>
  <si>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</si>
  <si>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</si>
  <si>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</si>
  <si>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</si>
  <si>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</si>
  <si>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</si>
  <si>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</si>
  <si>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</si>
  <si>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</si>
  <si>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</si>
  <si>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</si>
  <si>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</si>
  <si>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</si>
  <si>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</si>
  <si>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</si>
  <si>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</si>
  <si>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</si>
  <si>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</si>
  <si>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</si>
  <si>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</si>
  <si>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</si>
  <si>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</si>
  <si>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</si>
  <si>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</si>
  <si>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</si>
  <si>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</si>
  <si>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</si>
  <si>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</si>
  <si>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</si>
  <si>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</si>
  <si>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</si>
  <si>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</si>
  <si>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</si>
  <si>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</si>
  <si>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</si>
  <si>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</si>
  <si>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</si>
  <si>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</si>
  <si>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</si>
  <si>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</si>
  <si>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</si>
  <si>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</si>
  <si>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</si>
  <si>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</si>
  <si>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</si>
  <si>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</si>
  <si>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</si>
  <si>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</si>
  <si>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</si>
  <si>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</si>
  <si>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</si>
  <si>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</si>
  <si>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</si>
  <si>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</si>
  <si>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</si>
  <si>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</si>
  <si>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</si>
  <si>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</si>
  <si>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</si>
  <si>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</si>
  <si>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</si>
  <si>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</si>
  <si>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</si>
  <si>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</si>
  <si>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</si>
  <si>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</si>
  <si>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</si>
  <si>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</si>
  <si>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</si>
  <si>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</si>
  <si>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</si>
  <si>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</si>
  <si>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</si>
  <si>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</si>
  <si>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</si>
  <si>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</si>
  <si>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</si>
  <si>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</si>
  <si>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</si>
  <si>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</si>
  <si>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</si>
  <si>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</si>
  <si>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</si>
  <si>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</si>
  <si>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</si>
  <si>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</si>
  <si>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</si>
  <si>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</si>
  <si>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</si>
  <si>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</si>
  <si>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</si>
  <si>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</si>
  <si>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</si>
  <si>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</si>
  <si>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</si>
  <si>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</si>
  <si>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</si>
  <si>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</si>
  <si>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</si>
  <si>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</si>
  <si>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</si>
  <si>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</si>
  <si>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</si>
  <si>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</si>
  <si>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</si>
  <si>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</si>
  <si>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</si>
  <si>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</si>
  <si>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</si>
  <si>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</si>
  <si>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</si>
  <si>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</si>
  <si>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</si>
  <si>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</si>
  <si>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</si>
  <si>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</si>
  <si>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</si>
  <si>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</si>
  <si>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</si>
  <si>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</si>
  <si>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</si>
  <si>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</si>
  <si>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</si>
  <si>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</si>
  <si>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</si>
  <si>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</si>
  <si>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</si>
  <si>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</si>
  <si>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</si>
  <si>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</si>
  <si>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</si>
  <si>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</si>
  <si>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</si>
  <si>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</si>
  <si>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</si>
  <si>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</si>
  <si>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</si>
  <si>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</si>
  <si>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</si>
  <si>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</si>
  <si>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</si>
  <si>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</si>
  <si>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</si>
  <si>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</si>
  <si>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</si>
  <si>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</si>
  <si>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</si>
  <si>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</si>
  <si>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</si>
  <si>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</si>
  <si>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</si>
  <si>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</si>
  <si>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</si>
  <si>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</si>
  <si>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</si>
  <si>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</si>
  <si>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</si>
  <si>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</si>
  <si>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</si>
  <si>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</si>
  <si>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</si>
  <si>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</si>
  <si>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</si>
  <si>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</si>
  <si>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</si>
  <si>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</si>
  <si>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</si>
  <si>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</si>
  <si>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</si>
  <si>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</si>
  <si>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</si>
  <si>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</si>
  <si>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</si>
  <si>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</si>
  <si>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</si>
  <si>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</si>
  <si>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</si>
  <si>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</si>
  <si>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</si>
  <si>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</si>
  <si>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</si>
  <si>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</si>
  <si>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</si>
  <si>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</si>
  <si>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</si>
  <si>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</si>
  <si>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</si>
  <si>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</si>
  <si>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</si>
  <si>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</si>
  <si>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</si>
  <si>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</si>
  <si>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</si>
  <si>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</si>
  <si>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</si>
  <si>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</si>
  <si>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</si>
  <si>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</si>
  <si>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</si>
  <si>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</si>
  <si>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</si>
  <si>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</si>
  <si>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</si>
  <si>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</si>
  <si>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</si>
  <si>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</si>
  <si>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</si>
  <si>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</si>
  <si>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</si>
  <si>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</si>
  <si>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</si>
  <si>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</si>
  <si>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</si>
  <si>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</si>
  <si>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</si>
  <si>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</si>
  <si>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</si>
  <si>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</si>
  <si>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</si>
  <si>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</si>
  <si>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</si>
  <si>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</si>
  <si>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</si>
  <si>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</si>
  <si>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</si>
  <si>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</si>
  <si>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</si>
  <si>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</si>
  <si>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</si>
  <si>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</si>
  <si>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</si>
  <si>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</si>
  <si>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</si>
  <si>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</si>
  <si>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</si>
  <si>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</si>
  <si>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</si>
  <si>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</si>
  <si>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</si>
  <si>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</si>
  <si>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</si>
  <si>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</si>
  <si>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</si>
  <si>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</si>
  <si>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</si>
  <si>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</si>
  <si>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</si>
  <si>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</si>
  <si>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</si>
  <si>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</si>
  <si>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</si>
  <si>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</si>
  <si>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</si>
  <si>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</si>
  <si>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</si>
  <si>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</si>
  <si>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</si>
  <si>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</si>
  <si>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</si>
  <si>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</si>
  <si>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</si>
  <si>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</si>
  <si>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</si>
  <si>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</si>
  <si>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</si>
  <si>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</si>
  <si>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</si>
  <si>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</si>
  <si>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</si>
  <si>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</si>
  <si>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</si>
  <si>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</si>
  <si>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</si>
  <si>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</si>
  <si>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</si>
  <si>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</si>
  <si>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</si>
  <si>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</si>
  <si>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</si>
  <si>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</si>
  <si>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</si>
  <si>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</si>
  <si>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</si>
  <si>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</si>
  <si>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</si>
  <si>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</si>
  <si>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</si>
  <si>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</si>
  <si>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</si>
  <si>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</si>
  <si>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</si>
  <si>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</si>
  <si>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</si>
  <si>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</si>
  <si>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</si>
  <si>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</si>
  <si>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</si>
  <si>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</si>
  <si>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</si>
  <si>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</si>
  <si>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</si>
  <si>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</si>
  <si>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</si>
  <si>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</si>
  <si>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</si>
  <si>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</si>
  <si>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</si>
  <si>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</si>
  <si>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</si>
  <si>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</si>
  <si>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</si>
  <si>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</si>
  <si>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</si>
  <si>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</si>
  <si>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</si>
  <si>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</si>
  <si>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</si>
  <si>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</si>
  <si>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</si>
  <si>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</si>
  <si>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</si>
  <si>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</si>
  <si>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</si>
  <si>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</si>
  <si>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</si>
  <si>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</si>
  <si>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</si>
  <si>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</si>
  <si>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</si>
  <si>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</si>
  <si>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</si>
  <si>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</si>
  <si>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</si>
  <si>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</si>
  <si>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</si>
  <si>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</si>
  <si>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</si>
  <si>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</si>
  <si>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</si>
  <si>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</si>
  <si>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</si>
  <si>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</si>
  <si>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</si>
  <si>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</si>
  <si>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</si>
  <si>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</si>
  <si>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</si>
  <si>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</si>
  <si>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</si>
  <si>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</si>
  <si>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</si>
  <si>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</si>
  <si>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</si>
  <si>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</si>
  <si>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</si>
  <si>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</si>
  <si>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</si>
  <si>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</si>
  <si>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</si>
  <si>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</si>
  <si>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</si>
  <si>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</si>
  <si>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</si>
  <si>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</si>
  <si>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</si>
  <si>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</si>
  <si>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</si>
  <si>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</si>
  <si>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</si>
  <si>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</si>
  <si>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</si>
  <si>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</si>
  <si>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</si>
  <si>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</si>
  <si>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</si>
  <si>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</si>
  <si>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</si>
  <si>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</si>
  <si>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</si>
  <si>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</si>
  <si>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</si>
  <si>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</si>
  <si>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</si>
  <si>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</si>
  <si>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</si>
  <si>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</si>
  <si>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</si>
  <si>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</si>
  <si>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</si>
  <si>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</si>
  <si>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</si>
  <si>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</si>
  <si>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</si>
  <si>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</si>
  <si>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</si>
  <si>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</si>
  <si>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</si>
  <si>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</si>
  <si>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</si>
  <si>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</si>
  <si>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</si>
  <si>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</si>
  <si>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</si>
  <si>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</si>
  <si>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</si>
  <si>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</si>
  <si>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</si>
  <si>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</si>
  <si>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</si>
  <si>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</si>
  <si>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</si>
  <si>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</si>
  <si>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</si>
  <si>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</si>
  <si>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</si>
  <si>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</si>
  <si>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</si>
  <si>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</si>
  <si>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</si>
  <si>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</si>
  <si>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</si>
  <si>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</si>
  <si>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</si>
  <si>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</si>
  <si>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</si>
  <si>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</si>
  <si>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</si>
  <si>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</si>
  <si>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</si>
  <si>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</si>
  <si>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</si>
  <si>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</si>
  <si>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</si>
  <si>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</si>
  <si>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</si>
  <si>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</si>
  <si>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</si>
  <si>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</si>
  <si>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</si>
  <si>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</si>
  <si>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</si>
  <si>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</si>
  <si>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</si>
  <si>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</si>
  <si>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</si>
  <si>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</si>
  <si>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</si>
  <si>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</si>
  <si>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</si>
  <si>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</si>
  <si>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</si>
  <si>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</si>
  <si>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</si>
  <si>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</si>
  <si>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</si>
  <si>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</si>
  <si>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</si>
  <si>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</si>
  <si>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</si>
  <si>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</si>
  <si>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</si>
  <si>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</si>
  <si>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</si>
  <si>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</si>
  <si>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</si>
  <si>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</si>
  <si>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</si>
  <si>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</si>
  <si>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</si>
  <si>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</si>
  <si>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</si>
  <si>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</si>
  <si>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</si>
  <si>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</si>
  <si>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</si>
  <si>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</si>
  <si>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</si>
  <si>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</si>
  <si>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</si>
  <si>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</si>
  <si>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</si>
  <si>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</si>
  <si>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</si>
  <si>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</si>
  <si>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</si>
  <si>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</si>
  <si>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</si>
  <si>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</si>
  <si>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</si>
  <si>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</si>
  <si>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</si>
  <si>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</si>
  <si>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</si>
  <si>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</si>
  <si>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</si>
  <si>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</si>
  <si>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</si>
  <si>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</si>
  <si>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</si>
  <si>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</si>
  <si>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</si>
  <si>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</si>
  <si>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</si>
  <si>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</si>
  <si>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</si>
  <si>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</si>
  <si>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</si>
  <si>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</si>
  <si>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</si>
  <si>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</si>
  <si>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</si>
  <si>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</si>
  <si>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</si>
  <si>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</si>
  <si>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</si>
  <si>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</si>
  <si>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</si>
  <si>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</si>
  <si>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</si>
  <si>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</si>
  <si>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</si>
  <si>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</si>
  <si>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</si>
  <si>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</si>
  <si>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</si>
  <si>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</si>
  <si>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</si>
  <si>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</si>
  <si>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</si>
  <si>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</si>
  <si>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</si>
  <si>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</si>
  <si>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</si>
  <si>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</si>
  <si>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</si>
  <si>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</si>
  <si>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</si>
  <si>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</si>
  <si>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</si>
  <si>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</si>
  <si>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</si>
  <si>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</si>
  <si>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</si>
  <si>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</si>
  <si>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</si>
  <si>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</si>
  <si>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</si>
  <si>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</si>
  <si>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</si>
  <si>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</si>
  <si>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</si>
  <si>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</si>
  <si>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</si>
  <si>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</si>
  <si>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</si>
  <si>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</si>
  <si>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</si>
  <si>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</si>
  <si>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</si>
  <si>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</si>
  <si>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</si>
  <si>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</si>
  <si>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</si>
  <si>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</si>
  <si>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</si>
  <si>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</si>
  <si>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</si>
  <si>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</si>
  <si>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</si>
  <si>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</si>
  <si>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</si>
  <si>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</si>
  <si>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</si>
  <si>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</si>
  <si>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</si>
  <si>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</si>
  <si>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</si>
  <si>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</si>
  <si>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</si>
  <si>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</si>
  <si>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</si>
  <si>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</si>
  <si>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</si>
  <si>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</si>
  <si>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</si>
  <si>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</si>
  <si>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</si>
  <si>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</si>
  <si>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</si>
  <si>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</si>
  <si>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</si>
  <si>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</si>
  <si>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</si>
  <si>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</si>
  <si>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</si>
  <si>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</si>
  <si>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</si>
  <si>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</si>
  <si>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</si>
  <si>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</si>
  <si>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</si>
  <si>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</si>
  <si>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</si>
  <si>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</si>
  <si>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</si>
  <si>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</si>
  <si>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</si>
  <si>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</si>
  <si>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</si>
  <si>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</si>
  <si>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</si>
  <si>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</si>
  <si>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</si>
  <si>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</si>
  <si>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</si>
  <si>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</si>
  <si>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</si>
  <si>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</si>
  <si>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</si>
  <si>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</si>
  <si>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</si>
  <si>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</si>
  <si>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</si>
  <si>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</si>
  <si>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</si>
  <si>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</si>
  <si>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</si>
  <si>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</si>
  <si>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</si>
  <si>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</si>
  <si>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</si>
  <si>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</si>
  <si>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</si>
  <si>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</si>
  <si>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</si>
  <si>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</si>
  <si>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</si>
  <si>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</si>
  <si>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</si>
  <si>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</si>
  <si>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</si>
  <si>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</si>
  <si>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</si>
  <si>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</si>
  <si>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</si>
  <si>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</si>
  <si>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</si>
  <si>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</si>
  <si>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</si>
  <si>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</si>
  <si>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</si>
  <si>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</si>
  <si>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</si>
  <si>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</si>
  <si>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</si>
  <si>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</si>
  <si>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</si>
  <si>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</si>
  <si>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</si>
  <si>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</si>
  <si>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</si>
  <si>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</si>
  <si>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</si>
  <si>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</si>
  <si>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</si>
  <si>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</si>
  <si>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</si>
  <si>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</si>
  <si>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</si>
  <si>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</si>
  <si>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</si>
  <si>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</si>
  <si>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</si>
  <si>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</si>
  <si>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</si>
  <si>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</si>
  <si>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</si>
  <si>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</si>
  <si>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</si>
  <si>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</si>
  <si>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</si>
  <si>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</si>
  <si>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</si>
  <si>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</si>
  <si>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</si>
  <si>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</si>
  <si>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</si>
  <si>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</si>
  <si>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</si>
  <si>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</si>
  <si>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</si>
  <si>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</si>
  <si>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</si>
  <si>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</si>
  <si>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</si>
  <si>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</si>
  <si>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</si>
  <si>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</si>
  <si>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</si>
  <si>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</si>
  <si>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</si>
  <si>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</si>
  <si>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</si>
  <si>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</si>
  <si>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</si>
  <si>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</si>
  <si>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</si>
  <si>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</si>
  <si>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</si>
  <si>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</si>
  <si>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</si>
  <si>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</si>
  <si>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</si>
  <si>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</si>
  <si>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</si>
  <si>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</si>
  <si>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</si>
  <si>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</si>
  <si>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</si>
  <si>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</si>
  <si>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</si>
  <si>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</si>
  <si>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</si>
  <si>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</si>
  <si>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</si>
  <si>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</si>
  <si>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</si>
  <si>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</si>
  <si>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</si>
  <si>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</si>
  <si>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</si>
  <si>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</si>
  <si>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</si>
  <si>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</si>
  <si>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</si>
  <si>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</si>
  <si>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</si>
  <si>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</si>
  <si>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</si>
  <si>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</si>
  <si>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</si>
  <si>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</si>
  <si>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</si>
  <si>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</si>
  <si>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</si>
  <si>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</si>
  <si>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</si>
  <si>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</si>
  <si>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</si>
  <si>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</si>
  <si>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</si>
  <si>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</si>
  <si>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</si>
  <si>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</si>
  <si>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</si>
  <si>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</si>
  <si>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</si>
  <si>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</si>
  <si>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</si>
  <si>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</si>
  <si>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</si>
  <si>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</si>
  <si>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</si>
  <si>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</si>
  <si>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</si>
  <si>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</si>
  <si>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</si>
  <si>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</si>
  <si>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</si>
  <si>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</si>
  <si>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</si>
  <si>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</si>
  <si>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</si>
  <si>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</si>
  <si>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</si>
  <si>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</si>
  <si>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</si>
  <si>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</si>
  <si>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</si>
  <si>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</si>
  <si>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</si>
  <si>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</si>
  <si>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</si>
  <si>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</si>
  <si>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</si>
  <si>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</si>
  <si>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</si>
  <si>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</si>
  <si>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</si>
  <si>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</si>
  <si>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</si>
  <si>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</si>
  <si>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</si>
  <si>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</si>
  <si>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</si>
  <si>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</si>
  <si>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</si>
  <si>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</si>
  <si>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</si>
  <si>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</si>
  <si>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</si>
  <si>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</si>
  <si>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</si>
  <si>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</si>
  <si>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</si>
  <si>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</si>
  <si>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</si>
  <si>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</si>
  <si>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</si>
  <si>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</si>
  <si>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</si>
  <si>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</si>
  <si>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</si>
  <si>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</si>
  <si>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</si>
  <si>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</si>
  <si>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</si>
  <si>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</si>
  <si>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</si>
  <si>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</si>
  <si>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</si>
  <si>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</si>
  <si>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</si>
  <si>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</si>
  <si>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</si>
  <si>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</si>
  <si>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</si>
  <si>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</si>
  <si>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</si>
  <si>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</si>
  <si>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</si>
  <si>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</si>
  <si>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</si>
  <si>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</si>
  <si>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</si>
  <si>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</si>
  <si>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</si>
  <si>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</si>
  <si>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</si>
  <si>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</si>
  <si>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</si>
  <si>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</si>
  <si>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</si>
  <si>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</si>
  <si>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</si>
  <si>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</si>
  <si>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</si>
  <si>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</si>
  <si>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</si>
  <si>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</si>
  <si>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</si>
  <si>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</si>
  <si>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</si>
  <si>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</si>
  <si>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</si>
  <si>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</si>
  <si>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</si>
  <si>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</si>
  <si>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</si>
  <si>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</si>
  <si>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</si>
  <si>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</si>
  <si>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</si>
  <si>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</si>
  <si>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</si>
  <si>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</si>
  <si>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</si>
  <si>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</si>
  <si>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</si>
  <si>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</si>
  <si>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</si>
  <si>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</si>
  <si>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</si>
  <si>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</si>
  <si>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</si>
  <si>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</si>
  <si>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</si>
  <si>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</si>
  <si>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</si>
  <si>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</si>
  <si>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</si>
  <si>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</si>
  <si>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</si>
  <si>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</si>
  <si>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</si>
  <si>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</si>
  <si>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</si>
  <si>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</si>
  <si>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</si>
  <si>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</si>
  <si>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</si>
  <si>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</si>
  <si>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</si>
  <si>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</si>
  <si>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</si>
  <si>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</si>
  <si>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</si>
  <si>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</si>
  <si>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</si>
  <si>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</si>
  <si>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</si>
  <si>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</si>
  <si>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</si>
  <si>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</si>
  <si>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</si>
  <si>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</si>
  <si>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</si>
  <si>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</si>
  <si>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</si>
  <si>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</si>
  <si>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</si>
  <si>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</si>
  <si>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</si>
  <si>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</si>
  <si>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</si>
  <si>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</si>
  <si>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</si>
  <si>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</si>
  <si>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</si>
  <si>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</si>
  <si>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</si>
  <si>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</si>
  <si>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</si>
  <si>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</si>
  <si>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</si>
  <si>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</si>
  <si>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</si>
  <si>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</si>
  <si>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</si>
  <si>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</si>
  <si>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</si>
  <si>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</si>
  <si>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</si>
  <si>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</si>
  <si>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</si>
  <si>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</si>
  <si>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</si>
  <si>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</si>
  <si>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</si>
  <si>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</si>
  <si>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</si>
  <si>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</si>
  <si>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</si>
  <si>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</si>
  <si>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</si>
  <si>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</si>
  <si>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</si>
  <si>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</si>
  <si>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</si>
  <si>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</si>
  <si>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</si>
  <si>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</si>
  <si>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</si>
  <si>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</si>
  <si>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</si>
  <si>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</si>
  <si>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</si>
  <si>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</si>
  <si>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</si>
  <si>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</si>
  <si>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</si>
  <si>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</si>
  <si>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</si>
  <si>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</si>
  <si>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</si>
  <si>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</si>
  <si>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</si>
  <si>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</si>
  <si>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</si>
  <si>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</si>
  <si>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</si>
  <si>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</si>
  <si>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</si>
  <si>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</si>
  <si>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</si>
  <si>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</si>
  <si>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</si>
  <si>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</si>
  <si>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</si>
  <si>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</si>
  <si>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</si>
  <si>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</si>
  <si>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</si>
  <si>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</si>
  <si>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</si>
  <si>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</si>
  <si>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</si>
  <si>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</si>
  <si>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</si>
  <si>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</si>
  <si>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</si>
  <si>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</si>
  <si>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</si>
  <si>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</si>
  <si>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</si>
  <si>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</si>
  <si>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</si>
  <si>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</si>
  <si>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</si>
  <si>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</si>
  <si>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</si>
  <si>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</si>
  <si>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</si>
  <si>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</si>
  <si>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</si>
  <si>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</si>
  <si>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</si>
  <si>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</si>
  <si>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</si>
  <si>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</si>
  <si>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</si>
  <si>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</si>
  <si>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</si>
  <si>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</si>
  <si>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</si>
  <si>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</si>
  <si>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</si>
  <si>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</si>
  <si>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</si>
  <si>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</si>
  <si>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</si>
  <si>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</si>
  <si>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</si>
  <si>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</si>
  <si>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</si>
  <si>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</si>
  <si>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</si>
  <si>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</si>
  <si>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</si>
  <si>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</si>
  <si>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</si>
  <si>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</si>
  <si>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</si>
  <si>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</si>
  <si>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</si>
  <si>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</si>
  <si>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</si>
  <si>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</si>
  <si>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</si>
  <si>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</si>
  <si>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</si>
  <si>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</si>
  <si>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</si>
  <si>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</si>
  <si>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</si>
  <si>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</si>
  <si>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</si>
  <si>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</si>
  <si>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</si>
  <si>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</si>
  <si>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</si>
  <si>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</si>
  <si>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</si>
  <si>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</si>
  <si>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</si>
  <si>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</si>
  <si>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</si>
  <si>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</si>
  <si>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</si>
  <si>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</si>
  <si>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</si>
  <si>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</si>
  <si>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</si>
  <si>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</si>
  <si>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</si>
  <si>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</si>
  <si>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</si>
  <si>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</si>
  <si>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</si>
  <si>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</si>
  <si>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</si>
  <si>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</si>
  <si>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</si>
  <si>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</si>
  <si>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</si>
  <si>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</si>
  <si>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</si>
  <si>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</si>
  <si>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</si>
  <si>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</si>
  <si>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</si>
  <si>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</si>
  <si>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</si>
  <si>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</si>
  <si>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</si>
  <si>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</si>
  <si>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</si>
  <si>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</si>
  <si>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</si>
  <si>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</si>
  <si>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</si>
  <si>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</si>
  <si>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</si>
  <si>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</si>
  <si>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</si>
  <si>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</si>
  <si>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</si>
  <si>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</si>
  <si>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</si>
  <si>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</si>
  <si>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</si>
  <si>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</si>
  <si>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</si>
  <si>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</si>
  <si>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</si>
  <si>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</si>
  <si>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</si>
  <si>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</si>
  <si>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</si>
  <si>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</si>
  <si>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</si>
  <si>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</si>
  <si>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</si>
  <si>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</si>
  <si>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</si>
  <si>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</si>
  <si>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</si>
  <si>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</si>
  <si>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</si>
  <si>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</si>
  <si>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</si>
  <si>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</si>
  <si>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</si>
  <si>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</si>
  <si>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</si>
  <si>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</si>
  <si>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</si>
  <si>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</si>
  <si>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</si>
  <si>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</si>
  <si>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</si>
  <si>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</si>
  <si>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</si>
  <si>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</si>
  <si>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</si>
  <si>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</si>
  <si>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</si>
  <si>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</si>
  <si>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</si>
  <si>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</si>
  <si>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</si>
  <si>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</si>
  <si>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</si>
  <si>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</si>
  <si>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</si>
  <si>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</si>
  <si>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</si>
  <si>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</si>
  <si>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</si>
  <si>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</si>
  <si>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</si>
  <si>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</si>
  <si>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</si>
  <si>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</si>
  <si>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</si>
  <si>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</si>
  <si>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</si>
  <si>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</si>
  <si>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</si>
  <si>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</si>
  <si>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</si>
  <si>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</si>
  <si>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</si>
  <si>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</si>
  <si>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</si>
  <si>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</si>
  <si>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</si>
  <si>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</si>
  <si>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</si>
  <si>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</si>
  <si>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</si>
  <si>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</si>
  <si>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</si>
  <si>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</si>
  <si>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</si>
  <si>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</si>
  <si>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</si>
  <si>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</si>
  <si>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</si>
  <si>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</si>
  <si>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</si>
  <si>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</si>
  <si>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</si>
  <si>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</si>
  <si>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</si>
  <si>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</si>
  <si>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</si>
  <si>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</si>
  <si>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</si>
  <si>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</si>
  <si>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</si>
  <si>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</si>
  <si>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</si>
  <si>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</si>
  <si>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</si>
  <si>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</si>
  <si>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</si>
  <si>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</si>
  <si>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</si>
  <si>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</si>
  <si>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</si>
  <si>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</si>
  <si>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</si>
  <si>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</si>
  <si>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</si>
  <si>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</si>
  <si>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</si>
  <si>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</si>
  <si>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</si>
  <si>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</si>
  <si>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</si>
  <si>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</si>
  <si>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</si>
  <si>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</si>
  <si>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</si>
  <si>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</si>
  <si>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</si>
  <si>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</si>
  <si>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</si>
  <si>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</si>
  <si>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</si>
  <si>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</si>
  <si>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</si>
  <si>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</si>
  <si>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</si>
  <si>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</si>
  <si>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</si>
  <si>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</si>
  <si>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</si>
  <si>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</si>
  <si>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</si>
  <si>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</si>
  <si>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</si>
  <si>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</si>
  <si>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</si>
  <si>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</si>
  <si>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</si>
  <si>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</si>
  <si>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</si>
  <si>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</si>
  <si>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</si>
  <si>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</si>
  <si>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</si>
  <si>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</si>
  <si>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</si>
  <si>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</si>
  <si>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</si>
  <si>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</si>
  <si>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</si>
  <si>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</si>
  <si>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</si>
  <si>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</si>
  <si>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</si>
  <si>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</si>
  <si>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</si>
  <si>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</si>
  <si>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</si>
  <si>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</si>
  <si>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</si>
  <si>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</si>
  <si>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</si>
  <si>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</si>
  <si>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</si>
  <si>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</si>
  <si>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</si>
  <si>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</si>
  <si>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</si>
  <si>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</si>
  <si>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</si>
  <si>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</si>
  <si>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</si>
  <si>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</si>
  <si>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</si>
  <si>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</si>
  <si>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</si>
  <si>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</si>
  <si>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</si>
  <si>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</si>
  <si>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</si>
  <si>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</si>
  <si>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</si>
  <si>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</si>
  <si>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</si>
  <si>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</si>
  <si>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</si>
  <si>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</si>
  <si>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</si>
  <si>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</si>
  <si>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</si>
  <si>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</si>
  <si>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</si>
  <si>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</si>
  <si>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</si>
  <si>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</si>
  <si>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</si>
  <si>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</si>
  <si>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</si>
  <si>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</si>
  <si>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</si>
  <si>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</si>
  <si>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</si>
  <si>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</si>
  <si>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</si>
  <si>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</si>
  <si>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</si>
  <si>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</si>
  <si>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</si>
  <si>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</si>
  <si>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</si>
  <si>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</si>
  <si>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</si>
  <si>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</si>
  <si>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</si>
  <si>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</si>
  <si>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</si>
  <si>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</si>
  <si>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</si>
  <si>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</si>
  <si>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</si>
  <si>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</si>
  <si>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</si>
  <si>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</si>
  <si>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</si>
  <si>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</si>
  <si>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</si>
  <si>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</si>
  <si>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</si>
  <si>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</si>
  <si>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</si>
  <si>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</si>
  <si>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</si>
  <si>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</si>
  <si>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</si>
  <si>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</si>
  <si>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</si>
  <si>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</si>
  <si>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</si>
  <si>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</si>
  <si>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</si>
  <si>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</si>
  <si>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</si>
  <si>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</si>
  <si>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</si>
  <si>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</si>
  <si>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</si>
  <si>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</si>
  <si>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</si>
  <si>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</si>
  <si>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</si>
  <si>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</si>
  <si>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</si>
  <si>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</si>
  <si>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</si>
  <si>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</si>
  <si>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</si>
  <si>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</si>
  <si>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</si>
  <si>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</si>
  <si>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</si>
  <si>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</si>
  <si>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</si>
  <si>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</si>
  <si>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</si>
  <si>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</si>
  <si>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</si>
  <si>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</si>
  <si>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</si>
  <si>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</si>
  <si>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</si>
  <si>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</si>
  <si>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</si>
  <si>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</si>
  <si>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</si>
  <si>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</si>
  <si>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</si>
  <si>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</si>
  <si>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</si>
  <si>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</si>
  <si>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</si>
  <si>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</si>
  <si>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</si>
  <si>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</si>
  <si>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</si>
  <si>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</si>
  <si>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</si>
  <si>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</si>
  <si>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</si>
  <si>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</si>
  <si>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</si>
  <si>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</si>
  <si>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</si>
  <si>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</si>
  <si>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</si>
  <si>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</si>
  <si>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</si>
  <si>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</si>
  <si>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</si>
  <si>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</si>
  <si>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</si>
  <si>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</si>
  <si>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</si>
  <si>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</si>
  <si>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</si>
  <si>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</si>
  <si>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</si>
  <si>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</si>
  <si>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</si>
  <si>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</si>
  <si>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</si>
  <si>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</si>
  <si>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</si>
  <si>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</si>
  <si>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</si>
  <si>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</si>
  <si>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</si>
  <si>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</si>
  <si>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</si>
  <si>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</si>
  <si>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</si>
  <si>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</si>
  <si>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</si>
  <si>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</si>
  <si>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</si>
  <si>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</si>
  <si>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</si>
  <si>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</si>
  <si>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</si>
  <si>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</si>
  <si>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</si>
  <si>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</si>
  <si>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</si>
  <si>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</si>
  <si>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</si>
  <si>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</si>
  <si>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</si>
  <si>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</si>
  <si>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</si>
  <si>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</si>
  <si>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</si>
  <si>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</si>
  <si>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</si>
  <si>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</si>
  <si>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</si>
  <si>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</si>
  <si>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</si>
  <si>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</si>
  <si>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</si>
  <si>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</si>
  <si>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</si>
  <si>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</si>
  <si>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</si>
  <si>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</si>
  <si>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</si>
  <si>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</si>
  <si>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</si>
  <si>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</si>
  <si>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</si>
  <si>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</si>
  <si>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</si>
  <si>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</si>
  <si>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</si>
  <si>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</si>
  <si>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</si>
  <si>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</si>
  <si>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</si>
  <si>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</si>
  <si>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</si>
  <si>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</si>
  <si>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</si>
  <si>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</si>
  <si>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</si>
  <si>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</si>
  <si>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</si>
  <si>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</si>
  <si>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</si>
  <si>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</si>
  <si>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</si>
  <si>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</si>
  <si>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</si>
  <si>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</si>
  <si>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</si>
  <si>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</si>
  <si>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</si>
  <si>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</si>
  <si>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</si>
  <si>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</si>
  <si>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</si>
  <si>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</si>
  <si>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</si>
  <si>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</si>
  <si>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</si>
  <si>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</si>
  <si>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</si>
  <si>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</si>
  <si>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</si>
  <si>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</si>
  <si>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</si>
  <si>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</si>
  <si>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</si>
  <si>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</si>
  <si>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</si>
  <si>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</si>
  <si>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</si>
  <si>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</si>
  <si>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</si>
  <si>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</si>
  <si>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</si>
  <si>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</si>
  <si>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</si>
  <si>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</si>
  <si>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</si>
  <si>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</si>
  <si>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</si>
  <si>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</si>
  <si>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</si>
  <si>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</si>
  <si>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</si>
  <si>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</si>
  <si>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</si>
  <si>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</si>
  <si>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</si>
  <si>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</si>
  <si>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</si>
  <si>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</si>
  <si>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</si>
  <si>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</si>
  <si>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</si>
  <si>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</si>
  <si>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</si>
  <si>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</si>
  <si>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</si>
  <si>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</si>
  <si>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</si>
  <si>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</si>
  <si>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</si>
  <si>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</si>
  <si>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</si>
  <si>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</si>
  <si>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</si>
  <si>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</si>
  <si>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</si>
  <si>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</si>
  <si>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</si>
  <si>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</si>
  <si>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</si>
  <si>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</si>
  <si>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</si>
  <si>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</si>
  <si>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</si>
  <si>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</si>
  <si>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</si>
  <si>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</si>
  <si>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</si>
  <si>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</si>
  <si>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</si>
  <si>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</si>
  <si>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</si>
  <si>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</si>
  <si>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</si>
  <si>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</si>
  <si>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</si>
  <si>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</si>
  <si>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</si>
  <si>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</si>
  <si>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</si>
  <si>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</si>
  <si>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</si>
  <si>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</si>
  <si>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</si>
  <si>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</si>
  <si>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</si>
  <si>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</si>
  <si>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</si>
  <si>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</si>
  <si>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</si>
  <si>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</si>
  <si>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</si>
  <si>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</si>
  <si>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</si>
  <si>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</si>
  <si>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</si>
  <si>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</si>
  <si>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</si>
  <si>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</si>
  <si>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</si>
  <si>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</si>
  <si>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</si>
  <si>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</si>
  <si>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</si>
  <si>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</si>
  <si>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</si>
  <si>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</si>
  <si>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</si>
  <si>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</si>
  <si>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</si>
  <si>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</si>
  <si>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</si>
  <si>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</si>
  <si>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</si>
  <si>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</si>
  <si>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</si>
  <si>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</si>
  <si>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</si>
  <si>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</si>
  <si>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</si>
  <si>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</si>
  <si>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</si>
  <si>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</si>
  <si>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</si>
  <si>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</si>
  <si>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</si>
  <si>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</si>
  <si>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</si>
  <si>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</si>
  <si>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</si>
  <si>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</si>
  <si>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</si>
  <si>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</si>
  <si>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</si>
  <si>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</si>
  <si>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</si>
  <si>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</si>
  <si>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</si>
  <si>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</si>
  <si>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</si>
  <si>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</si>
  <si>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</si>
  <si>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</si>
  <si>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</si>
  <si>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</si>
  <si>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</si>
  <si>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</si>
  <si>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</si>
  <si>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</si>
  <si>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</si>
  <si>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</si>
  <si>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</si>
  <si>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</si>
  <si>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</si>
  <si>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</si>
  <si>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</si>
  <si>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</si>
  <si>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</si>
  <si>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</si>
  <si>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</si>
  <si>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</si>
  <si>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</si>
  <si>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</si>
  <si>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</si>
  <si>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</si>
  <si>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</si>
  <si>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</si>
  <si>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</si>
  <si>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</si>
  <si>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</si>
  <si>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</si>
  <si>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</si>
  <si>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</si>
  <si>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</si>
  <si>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</si>
  <si>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</si>
  <si>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</si>
  <si>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</si>
  <si>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</si>
  <si>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</si>
  <si>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</si>
  <si>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</si>
  <si>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</si>
  <si>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</si>
  <si>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</si>
  <si>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</si>
  <si>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</si>
  <si>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</si>
  <si>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</si>
  <si>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</si>
  <si>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</si>
  <si>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</si>
  <si>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</si>
  <si>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</si>
  <si>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</si>
  <si>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</si>
  <si>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</si>
  <si>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</si>
  <si>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</si>
  <si>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</si>
  <si>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</si>
  <si>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</si>
  <si>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</si>
  <si>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</si>
  <si>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</si>
  <si>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</si>
  <si>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</si>
  <si>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</si>
  <si>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</si>
  <si>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</si>
  <si>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</si>
  <si>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</si>
  <si>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</si>
  <si>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</si>
  <si>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</si>
  <si>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</si>
  <si>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</si>
  <si>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</si>
  <si>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</si>
  <si>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</si>
  <si>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</si>
  <si>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</si>
  <si>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</si>
  <si>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</si>
  <si>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</si>
  <si>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</si>
  <si>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</si>
  <si>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</si>
  <si>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</si>
  <si>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</si>
  <si>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</si>
  <si>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</si>
  <si>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</si>
  <si>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</si>
  <si>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</si>
  <si>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</si>
  <si>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</si>
  <si>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</si>
  <si>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</si>
  <si>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</si>
  <si>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</si>
  <si>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</si>
  <si>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</si>
  <si>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</si>
  <si>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</si>
  <si>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</si>
  <si>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</si>
  <si>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</si>
  <si>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</si>
  <si>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</si>
  <si>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</si>
  <si>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</si>
  <si>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</si>
  <si>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</si>
  <si>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</si>
  <si>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</si>
  <si>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</si>
  <si>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</si>
  <si>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</si>
  <si>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</si>
  <si>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</si>
  <si>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</si>
  <si>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</si>
  <si>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</si>
  <si>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</si>
  <si>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</si>
  <si>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</si>
  <si>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</si>
  <si>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</si>
  <si>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</si>
  <si>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</si>
  <si>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</si>
  <si>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</si>
  <si>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</si>
  <si>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</si>
  <si>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</si>
  <si>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</si>
  <si>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</si>
  <si>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</si>
  <si>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</si>
  <si>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</si>
  <si>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</si>
  <si>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</si>
  <si>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</si>
  <si>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</si>
  <si>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</si>
  <si>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</si>
  <si>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</si>
  <si>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</si>
  <si>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</si>
  <si>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</si>
  <si>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</si>
  <si>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</si>
  <si>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</si>
  <si>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</si>
  <si>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</si>
  <si>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</si>
  <si>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</si>
  <si>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</si>
  <si>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</si>
  <si>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</si>
  <si>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</si>
  <si>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</si>
  <si>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</si>
  <si>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</si>
  <si>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</si>
  <si>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</si>
  <si>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</si>
  <si>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</si>
  <si>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</si>
  <si>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</si>
  <si>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</si>
  <si>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</si>
  <si>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</si>
  <si>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</si>
  <si>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</si>
  <si>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</si>
  <si>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</si>
  <si>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</si>
  <si>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</si>
  <si>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</si>
  <si>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</si>
  <si>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</si>
  <si>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</si>
  <si>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</si>
  <si>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</si>
  <si>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</si>
  <si>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</si>
  <si>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</si>
  <si>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</si>
  <si>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</si>
  <si>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</si>
  <si>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</si>
  <si>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</si>
  <si>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</si>
  <si>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</si>
  <si>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</si>
  <si>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</si>
  <si>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</si>
  <si>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</si>
  <si>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</si>
  <si>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</si>
  <si>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</si>
  <si>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</si>
  <si>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</si>
  <si>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</si>
  <si>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</si>
  <si>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</si>
  <si>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</si>
  <si>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</si>
  <si>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</si>
  <si>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</si>
  <si>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</si>
  <si>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</si>
  <si>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</si>
  <si>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</si>
  <si>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</si>
  <si>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</si>
  <si>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</si>
  <si>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</si>
  <si>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</si>
  <si>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</si>
  <si>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</si>
  <si>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</si>
  <si>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</si>
  <si>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</si>
  <si>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</si>
  <si>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</si>
  <si>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</si>
  <si>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</si>
  <si>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</si>
  <si>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</si>
  <si>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</si>
  <si>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</si>
  <si>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</si>
  <si>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</si>
  <si>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</si>
  <si>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</si>
  <si>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</si>
  <si>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</si>
  <si>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</si>
  <si>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</si>
  <si>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</si>
  <si>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</si>
  <si>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</si>
  <si>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</si>
  <si>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</si>
  <si>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</si>
  <si>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</si>
  <si>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</si>
  <si>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</si>
  <si>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</si>
  <si>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</si>
  <si>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</si>
  <si>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</si>
  <si>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</si>
  <si>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</si>
  <si>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</si>
  <si>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</si>
  <si>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</si>
  <si>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</si>
  <si>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</si>
  <si>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</si>
  <si>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</si>
  <si>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</si>
  <si>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</si>
  <si>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</si>
  <si>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</si>
  <si>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</si>
  <si>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</si>
  <si>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</si>
  <si>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</si>
  <si>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</si>
  <si>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</si>
  <si>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</si>
  <si>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</si>
  <si>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</si>
  <si>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</si>
  <si>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</si>
  <si>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</si>
  <si>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</si>
  <si>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</si>
  <si>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</si>
  <si>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</si>
  <si>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</si>
  <si>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</si>
  <si>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</si>
  <si>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</si>
  <si>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</si>
  <si>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</si>
  <si>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</si>
  <si>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</si>
  <si>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</si>
  <si>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</si>
  <si>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</si>
  <si>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</si>
  <si>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</si>
  <si>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</si>
  <si>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</si>
  <si>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</si>
  <si>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</si>
  <si>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</si>
  <si>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</si>
  <si>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</si>
  <si>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</si>
  <si>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</si>
  <si>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</si>
  <si>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</si>
  <si>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</si>
  <si>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</si>
  <si>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</si>
  <si>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</si>
  <si>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</si>
  <si>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</si>
  <si>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</si>
  <si>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</si>
  <si>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</si>
  <si>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</si>
  <si>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</si>
  <si>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</si>
  <si>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</si>
  <si>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</si>
  <si>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</si>
  <si>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</si>
  <si>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</si>
  <si>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</si>
  <si>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</si>
  <si>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</si>
  <si>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</si>
  <si>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</si>
  <si>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</si>
  <si>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</si>
  <si>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</si>
  <si>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</si>
  <si>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</si>
  <si>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</si>
  <si>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</si>
  <si>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</si>
  <si>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</si>
  <si>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</si>
  <si>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</si>
  <si>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</si>
  <si>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</si>
  <si>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</si>
  <si>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</si>
  <si>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</si>
  <si>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</si>
  <si>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</si>
  <si>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</si>
  <si>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</si>
  <si>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</si>
  <si>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</si>
  <si>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</si>
  <si>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</si>
  <si>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</si>
  <si>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</si>
  <si>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</si>
  <si>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</si>
  <si>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</si>
  <si>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</si>
  <si>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</si>
  <si>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</si>
  <si>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</si>
  <si>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</si>
  <si>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</si>
  <si>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</si>
  <si>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</si>
  <si>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</si>
  <si>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</si>
  <si>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</si>
  <si>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</si>
  <si>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</si>
  <si>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</si>
  <si>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</si>
  <si>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</si>
  <si>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</si>
  <si>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</si>
  <si>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</si>
  <si>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</si>
  <si>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</si>
  <si>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</si>
  <si>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</si>
  <si>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</si>
  <si>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</si>
  <si>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</si>
  <si>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</si>
  <si>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</si>
  <si>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</si>
  <si>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</si>
  <si>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</si>
  <si>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</si>
  <si>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</si>
  <si>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</si>
  <si>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</si>
  <si>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</si>
  <si>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</si>
  <si>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</si>
  <si>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</si>
  <si>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</si>
  <si>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</si>
  <si>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</si>
  <si>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</si>
  <si>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</si>
  <si>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</si>
  <si>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</si>
  <si>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</si>
  <si>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</si>
  <si>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</si>
  <si>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</si>
  <si>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</si>
  <si>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</si>
  <si>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</si>
  <si>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</si>
  <si>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</si>
  <si>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</si>
  <si>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</si>
  <si>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</si>
  <si>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</si>
  <si>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</si>
  <si>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</si>
  <si>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</si>
  <si>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</si>
  <si>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</si>
  <si>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</si>
  <si>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</si>
  <si>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</si>
  <si>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</si>
  <si>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</si>
  <si>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</si>
  <si>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</si>
  <si>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</si>
  <si>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</si>
  <si>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</si>
  <si>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</si>
  <si>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</si>
  <si>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</si>
  <si>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</si>
  <si>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</si>
  <si>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</si>
  <si>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</si>
  <si>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</si>
  <si>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</si>
  <si>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</si>
  <si>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</si>
  <si>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</si>
  <si>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</si>
  <si>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</si>
  <si>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</si>
  <si>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</si>
  <si>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</si>
  <si>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</si>
  <si>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</si>
  <si>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</si>
  <si>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</si>
  <si>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</si>
  <si>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</si>
  <si>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</si>
  <si>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</si>
  <si>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</si>
  <si>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</si>
  <si>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</si>
  <si>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</si>
  <si>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</si>
  <si>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</si>
  <si>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</si>
  <si>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</si>
  <si>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</si>
  <si>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</si>
  <si>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</si>
  <si>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</si>
  <si>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</si>
  <si>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</si>
  <si>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</si>
  <si>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</si>
  <si>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</si>
  <si>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</si>
  <si>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</si>
  <si>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</si>
  <si>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</si>
  <si>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</si>
  <si>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</si>
  <si>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</si>
  <si>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</si>
  <si>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</si>
  <si>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</si>
  <si>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</si>
  <si>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</si>
  <si>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</si>
  <si>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</si>
  <si>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</si>
  <si>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</si>
  <si>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</si>
  <si>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</si>
  <si>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</si>
  <si>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</si>
  <si>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</si>
  <si>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</si>
  <si>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</si>
  <si>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</si>
  <si>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</si>
  <si>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</si>
  <si>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</si>
  <si>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</si>
  <si>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</si>
  <si>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</si>
  <si>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</si>
  <si>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</si>
  <si>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</si>
  <si>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</si>
  <si>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</si>
  <si>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</si>
  <si>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</si>
  <si>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</si>
  <si>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</si>
  <si>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</si>
  <si>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</si>
  <si>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</si>
  <si>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</si>
  <si>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</si>
  <si>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</si>
  <si>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</si>
  <si>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</si>
  <si>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</si>
  <si>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</si>
  <si>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</si>
  <si>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</si>
  <si>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</si>
  <si>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</si>
  <si>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</si>
  <si>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</si>
  <si>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</si>
  <si>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</si>
  <si>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</si>
  <si>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</si>
  <si>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</si>
  <si>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</si>
  <si>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</si>
  <si>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</si>
  <si>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</si>
  <si>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</si>
  <si>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</si>
  <si>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</si>
  <si>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</si>
  <si>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</si>
  <si>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</si>
  <si>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</si>
  <si>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</si>
  <si>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</si>
  <si>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</si>
  <si>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</si>
  <si>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</si>
  <si>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</si>
  <si>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</si>
  <si>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</si>
  <si>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</si>
  <si>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</si>
  <si>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</si>
  <si>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</si>
  <si>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</si>
  <si>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</si>
  <si>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</si>
  <si>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</si>
  <si>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</si>
  <si>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</si>
  <si>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</si>
  <si>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</si>
  <si>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</si>
  <si>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</si>
  <si>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</si>
  <si>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</si>
  <si>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</si>
  <si>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</si>
  <si>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</si>
  <si>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</si>
  <si>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</si>
  <si>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</si>
  <si>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</si>
  <si>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</si>
  <si>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</si>
  <si>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</si>
  <si>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</si>
  <si>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</si>
  <si>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</si>
  <si>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</si>
  <si>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</si>
  <si>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</si>
  <si>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</si>
  <si>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</si>
  <si>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</si>
  <si>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</si>
  <si>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</si>
  <si>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</si>
  <si>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</si>
  <si>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</si>
  <si>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</si>
  <si>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</si>
  <si>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</si>
  <si>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</si>
  <si>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</si>
  <si>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</si>
  <si>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</si>
  <si>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</si>
  <si>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</si>
  <si>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</si>
  <si>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</si>
  <si>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</si>
  <si>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</si>
  <si>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</si>
  <si>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</si>
  <si>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</si>
  <si>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</si>
  <si>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</si>
  <si>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</si>
  <si>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</si>
  <si>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</si>
  <si>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</si>
  <si>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</si>
  <si>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</si>
  <si>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</si>
  <si>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</si>
  <si>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</si>
  <si>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</si>
  <si>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</si>
  <si>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</si>
  <si>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</si>
  <si>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</si>
  <si>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</si>
  <si>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</si>
  <si>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</si>
  <si>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</si>
  <si>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</si>
  <si>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</si>
  <si>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</si>
  <si>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</si>
  <si>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</si>
  <si>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</si>
  <si>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</si>
  <si>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</si>
  <si>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</si>
  <si>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</si>
  <si>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</si>
  <si>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</si>
  <si>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</si>
  <si>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</si>
  <si>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</si>
  <si>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</si>
  <si>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</si>
  <si>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</si>
  <si>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</si>
  <si>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</si>
  <si>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</si>
  <si>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</si>
  <si>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</si>
  <si>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</si>
  <si>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</si>
  <si>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</si>
  <si>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</si>
  <si>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</si>
  <si>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</si>
  <si>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</si>
  <si>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</si>
  <si>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</si>
  <si>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</si>
  <si>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</si>
  <si>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</si>
  <si>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</si>
  <si>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</si>
  <si>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</si>
  <si>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</si>
  <si>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</si>
  <si>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</si>
  <si>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</si>
  <si>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</si>
  <si>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</si>
  <si>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</si>
  <si>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</si>
  <si>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</si>
  <si>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</si>
  <si>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</si>
  <si>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</si>
  <si>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</si>
  <si>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</si>
  <si>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</si>
  <si>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</si>
  <si>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</si>
  <si>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</si>
  <si>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</si>
  <si>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</si>
  <si>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</si>
  <si>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</si>
  <si>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</si>
  <si>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</si>
  <si>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</si>
  <si>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</si>
  <si>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</si>
  <si>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</si>
  <si>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</si>
  <si>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</si>
  <si>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</si>
  <si>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</si>
  <si>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</si>
  <si>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</si>
  <si>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</si>
  <si>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</si>
  <si>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</si>
  <si>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</si>
  <si>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</si>
  <si>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</si>
  <si>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</si>
  <si>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</si>
  <si>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</si>
  <si>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</si>
  <si>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</si>
  <si>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</si>
  <si>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</si>
  <si>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</si>
  <si>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</si>
  <si>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</si>
  <si>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</si>
  <si>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</si>
  <si>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</si>
  <si>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</si>
  <si>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</si>
  <si>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</si>
  <si>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</si>
  <si>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</si>
  <si>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</si>
  <si>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</si>
  <si>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</si>
  <si>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</si>
  <si>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</si>
  <si>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</si>
  <si>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</si>
  <si>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</si>
  <si>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</si>
  <si>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</si>
  <si>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</si>
  <si>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</si>
  <si>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</si>
  <si>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</si>
  <si>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</si>
  <si>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</si>
  <si>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</si>
  <si>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</si>
  <si>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</si>
  <si>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</si>
  <si>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</si>
  <si>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</si>
  <si>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</si>
  <si>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</si>
  <si>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</si>
  <si>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</si>
  <si>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</si>
  <si>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</si>
  <si>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</si>
  <si>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</si>
  <si>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</si>
  <si>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</si>
  <si>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</si>
  <si>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</si>
  <si>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</si>
  <si>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</si>
  <si>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</si>
  <si>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</si>
  <si>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</si>
  <si>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</si>
  <si>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</si>
  <si>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</si>
  <si>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</si>
  <si>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</si>
  <si>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</si>
  <si>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</si>
  <si>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</si>
  <si>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</si>
  <si>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</si>
  <si>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</si>
  <si>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</si>
  <si>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</si>
  <si>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</si>
  <si>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</si>
  <si>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</si>
  <si>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</si>
  <si>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</si>
  <si>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</si>
  <si>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</si>
  <si>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</si>
  <si>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</si>
  <si>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</si>
  <si>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</si>
  <si>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</si>
  <si>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</si>
  <si>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</si>
  <si>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</si>
  <si>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</si>
  <si>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</si>
  <si>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</si>
  <si>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</si>
  <si>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</si>
  <si>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</si>
  <si>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</si>
  <si>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</si>
  <si>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</si>
  <si>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</si>
  <si>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</si>
  <si>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</si>
  <si>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</si>
  <si>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</si>
  <si>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</si>
  <si>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</si>
  <si>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</si>
  <si>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</si>
  <si>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</si>
  <si>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</si>
  <si>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</si>
  <si>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</si>
  <si>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</si>
  <si>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</si>
  <si>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</si>
  <si>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</si>
  <si>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</si>
  <si>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</si>
  <si>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</si>
  <si>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</si>
  <si>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</si>
  <si>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</si>
  <si>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</si>
  <si>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</si>
  <si>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</si>
  <si>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</si>
  <si>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</si>
  <si>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</si>
  <si>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</si>
  <si>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</si>
  <si>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</si>
  <si>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</si>
  <si>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</si>
  <si>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</si>
  <si>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</si>
  <si>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</si>
  <si>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</si>
  <si>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</si>
  <si>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</si>
  <si>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</si>
  <si>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</si>
  <si>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</si>
  <si>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</si>
  <si>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</si>
  <si>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</si>
  <si>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</si>
  <si>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</si>
  <si>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</si>
  <si>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</si>
  <si>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</si>
  <si>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</si>
  <si>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</si>
  <si>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</si>
  <si>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</si>
  <si>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</si>
  <si>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</si>
  <si>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</si>
  <si>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</si>
  <si>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</si>
  <si>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</si>
  <si>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</si>
  <si>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</si>
  <si>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</si>
  <si>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</si>
  <si>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</si>
  <si>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</si>
  <si>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</si>
  <si>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</si>
  <si>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</si>
  <si>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</si>
  <si>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</si>
  <si>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</si>
  <si>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</si>
  <si>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</si>
  <si>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</si>
  <si>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</si>
  <si>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</si>
  <si>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</si>
  <si>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</si>
  <si>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</si>
  <si>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</si>
  <si>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</si>
  <si>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</si>
  <si>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</si>
  <si>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</si>
  <si>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</si>
  <si>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</si>
  <si>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</si>
  <si>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</si>
  <si>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</si>
  <si>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</si>
  <si>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</si>
  <si>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</si>
  <si>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</si>
  <si>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</si>
  <si>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</si>
  <si>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</si>
  <si>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</si>
  <si>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</si>
  <si>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</si>
  <si>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</si>
  <si>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</si>
  <si>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</si>
  <si>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</si>
  <si>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</si>
  <si>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</si>
  <si>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</si>
  <si>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</si>
  <si>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</si>
  <si>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</si>
  <si>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</si>
  <si>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</si>
  <si>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</si>
  <si>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</si>
  <si>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</si>
  <si>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</si>
  <si>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</si>
  <si>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</si>
  <si>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</si>
  <si>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</si>
  <si>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</si>
  <si>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</si>
  <si>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</si>
  <si>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</si>
  <si>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</si>
  <si>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</si>
  <si>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</si>
  <si>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</si>
  <si>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</si>
  <si>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</si>
  <si>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</si>
  <si>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</si>
  <si>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</si>
  <si>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</si>
  <si>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</si>
  <si>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</si>
  <si>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</si>
  <si>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</si>
  <si>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</si>
  <si>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</si>
  <si>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</si>
  <si>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</si>
  <si>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</si>
  <si>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</si>
  <si>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</si>
  <si>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</si>
  <si>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</si>
  <si>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</si>
  <si>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</si>
  <si>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</si>
  <si>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</si>
  <si>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</si>
  <si>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</si>
  <si>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</si>
  <si>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</si>
  <si>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</si>
  <si>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</si>
  <si>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</si>
  <si>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</si>
  <si>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</si>
  <si>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</si>
  <si>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</si>
  <si>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</si>
  <si>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</si>
  <si>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</si>
  <si>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</si>
  <si>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</si>
  <si>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</si>
  <si>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</si>
  <si>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</si>
  <si>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</si>
  <si>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</si>
  <si>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</si>
  <si>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</si>
  <si>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</si>
  <si>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</si>
  <si>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</si>
  <si>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</si>
  <si>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</si>
  <si>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</si>
  <si>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</si>
  <si>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</si>
  <si>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</si>
  <si>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</si>
  <si>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</si>
  <si>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</si>
  <si>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</si>
  <si>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</si>
  <si>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</si>
  <si>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</si>
  <si>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</si>
  <si>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</si>
  <si>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</si>
  <si>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</si>
  <si>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</si>
  <si>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</si>
  <si>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</si>
  <si>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</si>
  <si>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</si>
  <si>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</si>
  <si>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</si>
  <si>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</si>
  <si>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</si>
  <si>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</si>
  <si>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</si>
  <si>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</si>
  <si>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</si>
  <si>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</si>
  <si>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</si>
  <si>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</si>
  <si>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</si>
  <si>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</si>
  <si>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</si>
  <si>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</si>
  <si>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</si>
  <si>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</si>
  <si>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</si>
  <si>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</si>
  <si>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</si>
  <si>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</si>
  <si>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</si>
  <si>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</si>
  <si>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</si>
  <si>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</si>
  <si>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</si>
  <si>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</si>
  <si>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</si>
  <si>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</si>
  <si>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</si>
  <si>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</si>
  <si>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</si>
  <si>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</si>
  <si>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</si>
  <si>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</si>
  <si>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</si>
  <si>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</si>
  <si>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</si>
  <si>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</si>
  <si>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</si>
  <si>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</si>
  <si>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</si>
  <si>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</si>
  <si>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</si>
  <si>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</si>
  <si>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</si>
  <si>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</si>
  <si>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</si>
  <si>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</si>
  <si>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</si>
  <si>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</si>
  <si>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</si>
  <si>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</si>
  <si>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</si>
  <si>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</si>
  <si>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</si>
  <si>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</si>
  <si>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</si>
  <si>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</si>
  <si>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</si>
  <si>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</si>
  <si>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</si>
  <si>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</si>
  <si>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</si>
  <si>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</si>
  <si>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</si>
  <si>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</si>
  <si>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</si>
  <si>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</si>
  <si>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</si>
  <si>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</si>
  <si>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</si>
  <si>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</si>
  <si>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</si>
  <si>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</si>
  <si>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</si>
  <si>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</si>
  <si>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</si>
  <si>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</si>
  <si>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</si>
  <si>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</si>
  <si>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</si>
  <si>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</si>
  <si>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</si>
  <si>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</si>
  <si>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</si>
  <si>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</si>
  <si>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</si>
  <si>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</si>
  <si>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</si>
  <si>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</si>
  <si>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</si>
  <si>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</si>
  <si>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</si>
  <si>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</si>
  <si>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</si>
  <si>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</si>
  <si>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</si>
  <si>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</si>
  <si>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</si>
  <si>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</si>
  <si>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</si>
  <si>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</si>
  <si>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</si>
  <si>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</si>
  <si>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</si>
  <si>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</si>
  <si>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</si>
  <si>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</si>
  <si>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</si>
  <si>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</si>
  <si>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</si>
  <si>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</si>
  <si>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</si>
  <si>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</si>
  <si>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</si>
  <si>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</si>
  <si>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</si>
  <si>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</si>
  <si>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</si>
  <si>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</si>
  <si>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</si>
  <si>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</si>
  <si>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</si>
  <si>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</si>
  <si>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</si>
  <si>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</si>
  <si>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</si>
  <si>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</si>
  <si>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</si>
  <si>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</si>
  <si>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</si>
  <si>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</si>
  <si>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</si>
  <si>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</si>
  <si>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</si>
  <si>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</si>
  <si>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</si>
  <si>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</si>
  <si>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</si>
  <si>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</si>
  <si>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</si>
  <si>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</si>
  <si>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</si>
  <si>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</si>
  <si>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</si>
  <si>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</si>
  <si>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</si>
  <si>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</si>
  <si>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</si>
  <si>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</si>
  <si>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</si>
  <si>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</si>
  <si>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</si>
  <si>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</si>
  <si>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</si>
  <si>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</si>
  <si>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</si>
  <si>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</si>
  <si>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</si>
  <si>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</si>
  <si>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</si>
  <si>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</si>
  <si>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</si>
  <si>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</si>
  <si>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</si>
  <si>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</si>
  <si>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</si>
  <si>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</si>
  <si>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</si>
  <si>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</si>
  <si>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</si>
  <si>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</si>
  <si>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</si>
  <si>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</si>
  <si>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</si>
  <si>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</si>
  <si>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</si>
  <si>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</si>
  <si>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</si>
  <si>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</si>
  <si>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</si>
  <si>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</si>
  <si>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</si>
  <si>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</si>
  <si>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</si>
  <si>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</si>
  <si>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</si>
  <si>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</si>
  <si>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</si>
  <si>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</si>
  <si>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</si>
  <si>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</si>
  <si>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</si>
  <si>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</si>
  <si>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</si>
  <si>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</si>
  <si>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</si>
  <si>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</si>
  <si>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</si>
  <si>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</si>
  <si>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</si>
  <si>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</si>
  <si>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</si>
  <si>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</si>
  <si>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</si>
  <si>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</si>
  <si>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</si>
  <si>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</si>
  <si>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</si>
  <si>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</si>
  <si>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</si>
  <si>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</si>
  <si>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</si>
  <si>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</si>
  <si>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</si>
  <si>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</si>
  <si>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</si>
  <si>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</si>
  <si>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</si>
  <si>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</si>
  <si>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</si>
  <si>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</si>
  <si>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</si>
  <si>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</si>
  <si>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</si>
  <si>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</si>
  <si>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</si>
  <si>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</si>
  <si>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</si>
  <si>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</si>
  <si>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</si>
  <si>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</si>
  <si>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</si>
  <si>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</si>
  <si>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</si>
  <si>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</si>
  <si>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</si>
  <si>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</si>
  <si>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</si>
  <si>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</si>
  <si>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</si>
  <si>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</si>
  <si>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</si>
  <si>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</si>
  <si>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</si>
  <si>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</si>
  <si>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</si>
  <si>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</si>
  <si>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</si>
  <si>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</si>
  <si>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</si>
  <si>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</si>
  <si>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</si>
  <si>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</si>
  <si>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</si>
  <si>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</si>
  <si>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</si>
  <si>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</si>
  <si>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</si>
  <si>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</si>
  <si>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</si>
  <si>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</si>
  <si>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</si>
  <si>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</si>
  <si>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</si>
  <si>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</si>
  <si>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</si>
  <si>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</si>
  <si>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</si>
  <si>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</si>
  <si>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</si>
  <si>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</si>
  <si>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</si>
  <si>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</si>
  <si>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</si>
  <si>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</si>
  <si>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</si>
  <si>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</si>
  <si>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</si>
  <si>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</si>
  <si>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</si>
  <si>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</si>
  <si>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</si>
  <si>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</si>
  <si>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</si>
  <si>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</si>
  <si>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</si>
  <si>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</si>
  <si>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</si>
  <si>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</si>
  <si>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</si>
  <si>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</si>
  <si>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</si>
  <si>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</si>
  <si>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</si>
  <si>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</si>
  <si>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</si>
  <si>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</si>
  <si>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</si>
  <si>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</si>
  <si>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</si>
  <si>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</si>
  <si>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</si>
  <si>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</si>
  <si>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</si>
  <si>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</si>
  <si>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</si>
  <si>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</si>
  <si>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</si>
  <si>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</si>
  <si>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</si>
  <si>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</si>
  <si>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</si>
  <si>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</si>
  <si>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</si>
  <si>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</si>
  <si>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</si>
  <si>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</si>
  <si>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</si>
  <si>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</si>
  <si>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</si>
  <si>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</si>
  <si>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</si>
  <si>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</si>
  <si>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</si>
  <si>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</si>
  <si>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</si>
  <si>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</si>
  <si>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</si>
  <si>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</si>
  <si>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</si>
  <si>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</si>
  <si>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</si>
  <si>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</si>
  <si>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</si>
  <si>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</si>
  <si>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</si>
  <si>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</si>
  <si>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</si>
  <si>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</si>
  <si>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</si>
  <si>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</si>
  <si>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</si>
  <si>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</si>
  <si>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</si>
  <si>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</si>
  <si>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</si>
  <si>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</si>
  <si>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</si>
  <si>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</si>
  <si>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</si>
  <si>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</si>
  <si>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</si>
  <si>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</si>
  <si>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</si>
  <si>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</si>
  <si>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</si>
  <si>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</si>
  <si>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</si>
  <si>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</si>
  <si>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</si>
  <si>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</si>
  <si>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</si>
  <si>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</si>
  <si>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</si>
  <si>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</si>
  <si>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</si>
  <si>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</si>
  <si>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</si>
  <si>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</si>
  <si>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</si>
  <si>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</si>
  <si>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</si>
  <si>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</si>
  <si>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</si>
  <si>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</si>
  <si>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</si>
  <si>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</si>
  <si>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</si>
  <si>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</si>
  <si>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</si>
  <si>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</si>
  <si>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</si>
  <si>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</si>
  <si>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</si>
  <si>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</si>
  <si>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</si>
  <si>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</si>
  <si>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</si>
  <si>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</si>
  <si>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</si>
  <si>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</si>
  <si>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</si>
  <si>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</si>
  <si>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</si>
  <si>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</si>
  <si>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</si>
  <si>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</si>
  <si>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</si>
  <si>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</si>
  <si>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</si>
  <si>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</si>
  <si>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</si>
  <si>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</si>
  <si>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</si>
  <si>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</si>
  <si>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</si>
  <si>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</si>
  <si>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</si>
  <si>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</si>
  <si>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</si>
  <si>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</si>
  <si>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</si>
  <si>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</si>
  <si>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</si>
  <si>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</si>
  <si>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</si>
  <si>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</si>
  <si>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</si>
  <si>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</si>
  <si>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</si>
  <si>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</si>
  <si>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</si>
  <si>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</si>
  <si>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</si>
  <si>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</si>
  <si>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</si>
  <si>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</si>
  <si>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</si>
  <si>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</si>
  <si>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</si>
  <si>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</si>
  <si>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</si>
  <si>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</si>
  <si>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</si>
  <si>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</si>
  <si>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</si>
  <si>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</si>
  <si>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</si>
  <si>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</si>
  <si>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</si>
  <si>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</si>
  <si>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</si>
  <si>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</si>
  <si>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</si>
  <si>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</si>
  <si>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</si>
  <si>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</si>
  <si>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</si>
  <si>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</si>
  <si>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</si>
  <si>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</si>
  <si>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</si>
  <si>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</si>
  <si>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</si>
  <si>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</si>
  <si>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</si>
  <si>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</si>
  <si>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</si>
  <si>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</si>
  <si>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</si>
  <si>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</si>
  <si>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</si>
  <si>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</si>
  <si>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</si>
  <si>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</si>
  <si>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</si>
  <si>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</si>
  <si>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</si>
  <si>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</si>
  <si>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</si>
  <si>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</si>
  <si>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</si>
  <si>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</si>
  <si>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</si>
  <si>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</si>
  <si>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</si>
  <si>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</si>
  <si>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</si>
  <si>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</si>
  <si>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</si>
  <si>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</si>
  <si>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</si>
  <si>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</si>
  <si>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</si>
  <si>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</si>
  <si>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</si>
  <si>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</si>
  <si>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</si>
  <si>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</si>
  <si>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</si>
  <si>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</si>
  <si>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</si>
  <si>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</si>
  <si>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</si>
  <si>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</si>
  <si>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</si>
  <si>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</si>
  <si>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</si>
  <si>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</si>
  <si>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</si>
  <si>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</si>
  <si>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</si>
  <si>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</si>
  <si>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</si>
  <si>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</si>
  <si>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</si>
  <si>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</si>
  <si>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</si>
  <si>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</si>
  <si>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</si>
  <si>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</si>
  <si>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</si>
  <si>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</si>
  <si>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</si>
  <si>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</si>
  <si>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</si>
  <si>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</si>
  <si>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</si>
  <si>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</si>
  <si>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</si>
  <si>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</si>
  <si>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</si>
  <si>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</si>
  <si>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</si>
  <si>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</si>
  <si>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</si>
  <si>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</si>
  <si>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</si>
  <si>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</si>
  <si>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</si>
  <si>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</si>
  <si>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</si>
  <si>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</si>
  <si>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</si>
  <si>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</si>
  <si>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</si>
  <si>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</si>
  <si>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</si>
  <si>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</si>
  <si>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</si>
  <si>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</si>
  <si>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</si>
  <si>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</si>
  <si>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</si>
  <si>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</si>
  <si>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</si>
  <si>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</si>
  <si>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</si>
  <si>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</si>
  <si>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</si>
  <si>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</si>
  <si>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</si>
  <si>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</si>
  <si>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</si>
  <si>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</si>
  <si>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</si>
  <si>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</si>
  <si>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</si>
  <si>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</si>
  <si>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</si>
  <si>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</si>
  <si>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</si>
  <si>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</si>
  <si>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</si>
  <si>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</si>
  <si>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</si>
  <si>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</si>
  <si>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</si>
  <si>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</si>
  <si>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</si>
  <si>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</si>
  <si>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</si>
  <si>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</si>
  <si>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</si>
  <si>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</si>
  <si>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</si>
  <si>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</si>
  <si>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</si>
  <si>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</si>
  <si>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</si>
  <si>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</si>
  <si>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</si>
  <si>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</si>
  <si>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</si>
  <si>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</si>
  <si>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</si>
  <si>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</si>
  <si>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</si>
  <si>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</si>
  <si>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</si>
  <si>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</si>
  <si>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</si>
  <si>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</si>
  <si>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</si>
  <si>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</si>
  <si>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</si>
  <si>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</si>
  <si>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</si>
  <si>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</si>
  <si>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</si>
  <si>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</si>
  <si>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</si>
  <si>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</si>
  <si>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</si>
  <si>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</si>
  <si>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</si>
  <si>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</si>
  <si>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</si>
  <si>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</si>
  <si>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</si>
  <si>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</si>
  <si>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</si>
  <si>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</si>
  <si>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</si>
  <si>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</si>
  <si>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</si>
  <si>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</si>
  <si>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</si>
  <si>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</si>
  <si>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</si>
  <si>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</si>
  <si>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</si>
  <si>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</si>
  <si>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</si>
  <si>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</si>
  <si>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</si>
  <si>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</si>
  <si>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</si>
  <si>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</si>
  <si>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</si>
  <si>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</si>
  <si>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</si>
  <si>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</si>
  <si>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</si>
  <si>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</si>
  <si>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</si>
  <si>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</si>
  <si>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</si>
  <si>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</si>
  <si>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</si>
  <si>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</si>
  <si>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</si>
  <si>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</si>
  <si>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</si>
  <si>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</si>
  <si>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</si>
  <si>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</si>
  <si>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</si>
  <si>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</si>
  <si>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</si>
  <si>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</si>
  <si>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</si>
  <si>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</si>
  <si>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</si>
  <si>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</si>
  <si>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</si>
  <si>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</si>
  <si>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</si>
  <si>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</si>
  <si>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</si>
  <si>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</si>
  <si>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</si>
  <si>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</si>
  <si>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</si>
  <si>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</si>
  <si>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</si>
  <si>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</si>
  <si>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</si>
  <si>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</si>
  <si>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</si>
  <si>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</si>
  <si>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</si>
  <si>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</si>
  <si>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</si>
  <si>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</si>
  <si>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</si>
  <si>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</si>
  <si>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</si>
  <si>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</si>
  <si>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</si>
  <si>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</si>
  <si>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</si>
  <si>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</si>
  <si>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</si>
  <si>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</si>
  <si>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</si>
  <si>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</si>
  <si>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</si>
  <si>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</si>
  <si>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</si>
  <si>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</si>
  <si>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</si>
  <si>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</si>
  <si>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</si>
  <si>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</si>
  <si>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</si>
  <si>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</si>
  <si>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</si>
  <si>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</si>
  <si>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</si>
  <si>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</si>
  <si>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</si>
  <si>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</si>
  <si>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</si>
  <si>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</si>
  <si>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</si>
  <si>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</si>
  <si>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</si>
  <si>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</si>
  <si>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</si>
  <si>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</si>
  <si>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</si>
  <si>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</si>
  <si>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</si>
  <si>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</si>
  <si>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</si>
  <si>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</si>
  <si>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</si>
  <si>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</si>
  <si>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</si>
  <si>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</si>
  <si>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</si>
  <si>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</si>
  <si>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</si>
  <si>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</si>
  <si>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</si>
  <si>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</si>
  <si>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</si>
  <si>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</si>
  <si>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</si>
  <si>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</si>
  <si>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</si>
  <si>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</si>
  <si>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</si>
  <si>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</si>
  <si>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</si>
  <si>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</si>
  <si>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</si>
  <si>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</si>
  <si>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</si>
  <si>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</si>
  <si>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</si>
  <si>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</si>
  <si>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</si>
  <si>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</si>
  <si>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</si>
  <si>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</si>
  <si>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</si>
  <si>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</si>
  <si>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</si>
  <si>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</si>
  <si>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</si>
  <si>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</si>
  <si>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</si>
  <si>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</si>
  <si>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</si>
  <si>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</si>
  <si>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</si>
  <si>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</si>
  <si>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</si>
  <si>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</si>
  <si>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</si>
  <si>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</si>
  <si>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</si>
  <si>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</si>
  <si>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</si>
  <si>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</si>
  <si>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</si>
  <si>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</si>
  <si>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</si>
  <si>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</si>
  <si>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</si>
  <si>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</si>
  <si>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</si>
  <si>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</si>
  <si>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</si>
  <si>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</si>
  <si>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</si>
  <si>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</si>
  <si>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</si>
  <si>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</si>
  <si>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</si>
  <si>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</si>
  <si>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</si>
  <si>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</si>
  <si>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</si>
  <si>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</si>
  <si>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</si>
  <si>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</si>
  <si>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</si>
  <si>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</si>
  <si>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</si>
  <si>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</si>
  <si>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</si>
  <si>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</si>
  <si>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</si>
  <si>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</si>
  <si>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</si>
  <si>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</si>
  <si>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</si>
  <si>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</si>
  <si>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</si>
  <si>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</si>
  <si>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</si>
  <si>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</si>
  <si>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</si>
  <si>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</si>
  <si>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</si>
  <si>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</si>
  <si>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</si>
  <si>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</si>
  <si>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</si>
  <si>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</si>
  <si>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</si>
  <si>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</si>
  <si>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</si>
  <si>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</si>
  <si>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</si>
  <si>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</si>
  <si>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</si>
  <si>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</si>
  <si>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</si>
  <si>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</si>
  <si>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</si>
  <si>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</si>
  <si>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</si>
  <si>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</si>
  <si>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</si>
  <si>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</si>
  <si>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</si>
  <si>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</si>
  <si>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</si>
  <si>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</si>
  <si>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</si>
  <si>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</si>
  <si>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</si>
  <si>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</si>
  <si>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</si>
  <si>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</si>
  <si>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</si>
  <si>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</si>
  <si>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</si>
  <si>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</si>
  <si>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</si>
  <si>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</si>
  <si>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</si>
  <si>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</si>
  <si>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</si>
  <si>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</si>
  <si>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</si>
  <si>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</si>
  <si>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</si>
  <si>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</si>
  <si>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</si>
  <si>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</si>
  <si>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</si>
  <si>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</si>
  <si>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</si>
  <si>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</si>
  <si>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</si>
  <si>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</si>
  <si>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</si>
  <si>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</si>
  <si>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</si>
  <si>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</si>
  <si>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</si>
  <si>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</si>
  <si>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</si>
  <si>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</si>
  <si>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</si>
  <si>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</si>
  <si>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</si>
  <si>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</si>
  <si>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</si>
  <si>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</si>
  <si>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</si>
  <si>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</si>
  <si>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</si>
  <si>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</si>
  <si>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</si>
  <si>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</si>
  <si>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</si>
  <si>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</si>
  <si>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</si>
  <si>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</si>
  <si>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</si>
  <si>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</si>
  <si>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</si>
  <si>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</si>
  <si>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</si>
  <si>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</si>
  <si>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</si>
  <si>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</si>
  <si>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</si>
  <si>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</si>
  <si>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</si>
  <si>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</si>
  <si>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</si>
  <si>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</si>
  <si>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</si>
  <si>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</si>
  <si>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</si>
  <si>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</si>
  <si>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</si>
  <si>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</si>
  <si>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</si>
  <si>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</si>
  <si>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</si>
  <si>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</si>
  <si>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</si>
  <si>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</si>
  <si>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</si>
  <si>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</si>
  <si>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</si>
  <si>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</si>
  <si>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</si>
  <si>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</si>
  <si>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</si>
  <si>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</si>
  <si>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</si>
  <si>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</si>
  <si>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</si>
  <si>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</si>
  <si>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</si>
  <si>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</si>
  <si>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</si>
  <si>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</si>
  <si>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</si>
  <si>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</si>
  <si>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</si>
  <si>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</si>
  <si>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</si>
  <si>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</si>
  <si>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</si>
  <si>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</si>
  <si>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</si>
  <si>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</si>
  <si>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</si>
  <si>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</si>
  <si>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</si>
  <si>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</si>
  <si>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</si>
  <si>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</si>
  <si>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</si>
  <si>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</si>
  <si>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</si>
  <si>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</si>
  <si>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</si>
  <si>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</si>
  <si>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</si>
  <si>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</si>
  <si>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</si>
  <si>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</si>
  <si>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</si>
  <si>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</si>
  <si>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</si>
  <si>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</si>
  <si>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</si>
  <si>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</si>
  <si>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</si>
  <si>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</si>
  <si>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</si>
  <si>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</si>
  <si>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</si>
  <si>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</si>
  <si>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</si>
  <si>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</si>
  <si>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</si>
  <si>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</si>
  <si>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</si>
  <si>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</si>
  <si>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</si>
  <si>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</si>
  <si>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</si>
  <si>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</si>
  <si>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</si>
  <si>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</si>
  <si>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</si>
  <si>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</si>
  <si>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</si>
  <si>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</si>
  <si>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</si>
  <si>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</si>
  <si>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</si>
  <si>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</si>
  <si>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</si>
  <si>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</si>
  <si>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</si>
  <si>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</si>
  <si>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</si>
  <si>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</si>
  <si>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</si>
  <si>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</si>
  <si>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</si>
  <si>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</si>
  <si>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</si>
  <si>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</si>
  <si>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</si>
  <si>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</si>
  <si>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</si>
  <si>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</si>
  <si>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</si>
  <si>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</si>
  <si>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</si>
  <si>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</si>
  <si>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</si>
  <si>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</si>
  <si>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</si>
  <si>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</si>
  <si>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</si>
  <si>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</si>
  <si>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</si>
  <si>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</si>
  <si>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</si>
  <si>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</si>
  <si>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</si>
  <si>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</si>
  <si>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</si>
  <si>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</si>
  <si>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</si>
  <si>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</si>
  <si>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</si>
  <si>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</si>
  <si>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</si>
  <si>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</si>
  <si>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</si>
  <si>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</si>
  <si>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</si>
  <si>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</si>
  <si>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</si>
  <si>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</si>
  <si>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</si>
  <si>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</si>
  <si>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</si>
  <si>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</si>
  <si>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</si>
  <si>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</si>
  <si>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</si>
  <si>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</si>
  <si>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</si>
  <si>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</si>
  <si>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</si>
  <si>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</si>
  <si>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</si>
  <si>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</si>
  <si>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</si>
  <si>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</si>
  <si>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</si>
  <si>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</si>
  <si>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</si>
  <si>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</si>
  <si>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</si>
  <si>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</si>
  <si>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</si>
  <si>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</si>
  <si>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</si>
  <si>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</si>
  <si>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</si>
  <si>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</si>
  <si>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</si>
  <si>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</si>
  <si>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</si>
  <si>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</si>
  <si>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</si>
  <si>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</si>
  <si>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</si>
  <si>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</si>
  <si>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</si>
  <si>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</si>
  <si>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</si>
  <si>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</si>
  <si>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</si>
  <si>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</si>
  <si>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</si>
  <si>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</si>
  <si>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</si>
  <si>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</si>
  <si>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</si>
  <si>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</si>
  <si>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</si>
  <si>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</si>
  <si>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</si>
  <si>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</si>
  <si>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</si>
  <si>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</si>
  <si>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</si>
  <si>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</si>
  <si>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</si>
  <si>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</si>
  <si>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</si>
  <si>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</si>
  <si>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</si>
  <si>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</si>
  <si>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</si>
  <si>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</si>
  <si>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</si>
  <si>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</si>
  <si>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</si>
  <si>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</si>
  <si>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</si>
  <si>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</si>
  <si>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</si>
  <si>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</si>
  <si>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</si>
  <si>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</si>
  <si>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</si>
  <si>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</si>
  <si>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</si>
  <si>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</si>
  <si>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</si>
  <si>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</si>
  <si>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</si>
  <si>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</si>
  <si>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</si>
  <si>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</si>
  <si>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</si>
  <si>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</si>
  <si>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</si>
  <si>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</si>
  <si>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</si>
  <si>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</si>
  <si>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</si>
  <si>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</si>
  <si>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</si>
  <si>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</si>
  <si>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</si>
  <si>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</si>
  <si>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</si>
  <si>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</si>
  <si>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</si>
  <si>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</si>
  <si>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</si>
  <si>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</si>
  <si>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</si>
  <si>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</si>
  <si>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</si>
  <si>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</si>
  <si>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</si>
  <si>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</si>
  <si>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</si>
  <si>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</si>
  <si>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</si>
  <si>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</si>
  <si>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</si>
  <si>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</si>
  <si>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</si>
  <si>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</si>
  <si>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</si>
  <si>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</si>
  <si>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</si>
  <si>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</si>
  <si>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</si>
  <si>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</si>
  <si>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</si>
  <si>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</si>
  <si>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</si>
  <si>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</si>
  <si>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</si>
  <si>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</si>
  <si>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</si>
  <si>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</si>
  <si>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</si>
  <si>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</si>
  <si>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</si>
  <si>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</si>
  <si>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</si>
  <si>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</si>
  <si>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</si>
  <si>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</si>
  <si>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</si>
  <si>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</si>
  <si>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</si>
  <si>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</si>
  <si>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</si>
  <si>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</si>
  <si>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</si>
  <si>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</si>
  <si>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</si>
  <si>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</si>
  <si>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</si>
  <si>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</si>
  <si>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</si>
  <si>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</si>
  <si>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</si>
  <si>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</si>
  <si>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</si>
  <si>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</si>
  <si>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</si>
  <si>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</si>
  <si>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</si>
  <si>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</si>
  <si>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</si>
  <si>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</si>
  <si>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</si>
  <si>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</si>
  <si>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</si>
  <si>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</si>
  <si>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</si>
  <si>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</si>
  <si>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</si>
  <si>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</si>
  <si>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</si>
  <si>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</si>
  <si>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</si>
  <si>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</si>
  <si>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</si>
  <si>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</si>
  <si>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</si>
  <si>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</si>
  <si>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</si>
  <si>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</si>
  <si>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</si>
  <si>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</si>
  <si>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</si>
  <si>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</si>
  <si>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</si>
  <si>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</si>
  <si>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</si>
  <si>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</si>
  <si>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</si>
  <si>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</si>
  <si>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</si>
  <si>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</si>
  <si>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</si>
  <si>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</si>
  <si>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</si>
  <si>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</si>
  <si>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</si>
  <si>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</si>
  <si>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</si>
  <si>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</si>
  <si>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</si>
  <si>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</si>
  <si>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</si>
  <si>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</si>
  <si>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</si>
  <si>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</si>
  <si>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</si>
  <si>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</si>
  <si>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</si>
  <si>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</si>
  <si>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</si>
  <si>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</si>
  <si>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</si>
  <si>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</si>
  <si>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</si>
  <si>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</si>
  <si>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</si>
  <si>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</si>
  <si>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</si>
  <si>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</si>
  <si>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</si>
  <si>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</si>
  <si>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</si>
  <si>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</si>
  <si>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</si>
  <si>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</si>
  <si>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</si>
  <si>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</si>
  <si>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</si>
  <si>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</si>
  <si>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</si>
  <si>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</si>
  <si>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</si>
  <si>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</si>
  <si>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</si>
  <si>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</si>
  <si>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</si>
  <si>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</si>
  <si>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</si>
  <si>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</si>
  <si>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</si>
  <si>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</si>
  <si>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</si>
  <si>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</si>
  <si>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</si>
  <si>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</si>
  <si>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</si>
  <si>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</si>
  <si>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</si>
  <si>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</si>
  <si>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</si>
  <si>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</si>
  <si>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</si>
  <si>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</si>
  <si>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</si>
  <si>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</si>
  <si>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</si>
  <si>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</si>
  <si>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</si>
  <si>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</si>
  <si>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</si>
  <si>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</si>
  <si>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</si>
  <si>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</si>
  <si>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</si>
  <si>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</si>
  <si>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</si>
  <si>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</si>
  <si>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</si>
  <si>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</si>
  <si>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</si>
  <si>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</si>
  <si>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</si>
  <si>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</si>
  <si>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</si>
  <si>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</si>
  <si>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</si>
  <si>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</si>
  <si>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</si>
  <si>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</si>
  <si>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</si>
  <si>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</si>
  <si>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</si>
  <si>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</si>
  <si>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</si>
  <si>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</si>
  <si>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</si>
  <si>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</si>
  <si>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</si>
  <si>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</si>
  <si>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</si>
  <si>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</si>
  <si>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</si>
  <si>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</si>
  <si>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</si>
  <si>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</si>
  <si>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</si>
  <si>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</si>
  <si>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</si>
  <si>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</si>
  <si>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</si>
  <si>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</si>
  <si>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</si>
  <si>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</si>
  <si>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</si>
  <si>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</si>
  <si>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</si>
  <si>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</si>
  <si>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</si>
  <si>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</si>
  <si>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</si>
  <si>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</si>
  <si>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</si>
  <si>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</si>
  <si>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</si>
  <si>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</si>
  <si>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</si>
  <si>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</si>
  <si>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</si>
  <si>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</si>
  <si>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</si>
  <si>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</si>
  <si>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</si>
  <si>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</si>
  <si>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</si>
  <si>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</si>
  <si>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</si>
  <si>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</si>
  <si>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</si>
  <si>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</si>
  <si>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</si>
  <si>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</si>
  <si>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</si>
  <si>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</si>
  <si>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</si>
  <si>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</si>
  <si>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</si>
  <si>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</si>
  <si>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</si>
  <si>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</si>
  <si>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</si>
  <si>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</si>
  <si>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</si>
  <si>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</si>
  <si>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</si>
  <si>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</si>
  <si>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</si>
  <si>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</si>
  <si>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</si>
  <si>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</si>
  <si>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</si>
  <si>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</si>
  <si>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</si>
  <si>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</si>
  <si>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</si>
  <si>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</si>
  <si>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</si>
  <si>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</si>
  <si>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</si>
  <si>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</si>
  <si>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</si>
  <si>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</si>
  <si>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</si>
  <si>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</si>
  <si>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</si>
  <si>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</si>
  <si>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</si>
  <si>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</si>
  <si>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</si>
  <si>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</si>
  <si>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</si>
  <si>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</si>
  <si>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</si>
  <si>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</si>
  <si>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</si>
  <si>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</si>
  <si>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</si>
  <si>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</si>
  <si>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</si>
  <si>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</si>
  <si>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</si>
  <si>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</si>
  <si>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</si>
  <si>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</si>
  <si>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</si>
  <si>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</si>
  <si>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</si>
  <si>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</si>
  <si>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</si>
  <si>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</si>
  <si>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</si>
  <si>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</si>
  <si>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</si>
  <si>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</si>
  <si>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</si>
  <si>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</si>
  <si>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</si>
  <si>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</si>
  <si>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</si>
  <si>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</si>
  <si>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</si>
  <si>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</si>
  <si>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</si>
  <si>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</si>
  <si>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</si>
  <si>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</si>
  <si>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</si>
  <si>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</si>
  <si>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</si>
  <si>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</si>
  <si>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</si>
  <si>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</si>
  <si>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</si>
  <si>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</si>
  <si>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</si>
  <si>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</si>
  <si>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</si>
  <si>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</si>
  <si>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</si>
  <si>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</si>
  <si>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</si>
  <si>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</si>
  <si>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</si>
  <si>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</si>
  <si>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</si>
  <si>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</si>
  <si>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</si>
  <si>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</si>
  <si>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</si>
  <si>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</si>
  <si>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</si>
  <si>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</si>
  <si>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</si>
  <si>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</si>
  <si>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</si>
  <si>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</si>
  <si>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</si>
  <si>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</si>
  <si>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</si>
  <si>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</si>
  <si>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</si>
  <si>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</si>
  <si>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</si>
  <si>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</si>
  <si>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</si>
  <si>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</si>
  <si>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</si>
  <si>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</si>
  <si>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</si>
  <si>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</si>
  <si>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</si>
  <si>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</si>
  <si>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</si>
  <si>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</si>
  <si>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</si>
  <si>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</si>
  <si>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</si>
  <si>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</si>
  <si>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</si>
  <si>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</si>
  <si>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</si>
  <si>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</si>
  <si>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</si>
  <si>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</si>
  <si>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</si>
  <si>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</si>
  <si>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</si>
  <si>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</si>
  <si>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</si>
  <si>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</si>
  <si>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</si>
  <si>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</si>
  <si>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</si>
  <si>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</si>
  <si>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</si>
  <si>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</si>
  <si>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</si>
  <si>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</si>
  <si>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</si>
  <si>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</si>
  <si>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</si>
  <si>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</si>
  <si>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</si>
  <si>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</si>
  <si>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</si>
  <si>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</si>
  <si>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</si>
  <si>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</si>
  <si>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</si>
  <si>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</si>
  <si>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</si>
  <si>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</si>
  <si>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</si>
  <si>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</si>
  <si>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</si>
  <si>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</si>
  <si>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</si>
  <si>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</si>
  <si>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</si>
  <si>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</si>
  <si>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</si>
  <si>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</si>
  <si>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</si>
  <si>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</si>
  <si>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</si>
  <si>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</si>
  <si>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</si>
  <si>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</si>
  <si>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</si>
  <si>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</si>
  <si>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</si>
  <si>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</si>
  <si>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</si>
  <si>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</si>
  <si>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</si>
  <si>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</si>
  <si>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</si>
  <si>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</si>
  <si>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</si>
  <si>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</si>
  <si>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</si>
  <si>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</si>
  <si>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</si>
  <si>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</si>
  <si>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</si>
  <si>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</si>
  <si>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</si>
  <si>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</si>
  <si>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</si>
  <si>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</si>
  <si>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</si>
  <si>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</si>
  <si>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</si>
  <si>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</si>
  <si>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</si>
  <si>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</si>
  <si>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</si>
  <si>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</si>
  <si>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</si>
  <si>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</si>
  <si>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</si>
  <si>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</si>
  <si>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</si>
  <si>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</si>
  <si>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</si>
  <si>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</si>
  <si>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</si>
  <si>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</si>
  <si>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</si>
  <si>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</si>
  <si>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</si>
  <si>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</si>
  <si>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</si>
  <si>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</si>
  <si>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</si>
  <si>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</si>
  <si>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</si>
  <si>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</si>
  <si>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</si>
  <si>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</si>
  <si>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</si>
  <si>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</si>
  <si>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</si>
  <si>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</si>
  <si>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</si>
  <si>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</si>
  <si>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</si>
  <si>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</si>
  <si>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</si>
  <si>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</si>
  <si>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</si>
  <si>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</si>
  <si>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</si>
  <si>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</si>
  <si>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</si>
  <si>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</si>
  <si>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</si>
  <si>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</si>
  <si>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</si>
  <si>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</si>
  <si>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</si>
  <si>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</si>
  <si>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</si>
  <si>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</si>
  <si>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</si>
  <si>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</si>
  <si>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</si>
  <si>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</si>
  <si>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</si>
  <si>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</si>
  <si>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</si>
  <si>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</si>
  <si>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</si>
  <si>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</si>
  <si>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</si>
  <si>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</si>
  <si>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</si>
  <si>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</si>
  <si>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</si>
  <si>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</si>
  <si>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</si>
  <si>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</si>
  <si>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</si>
  <si>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</si>
  <si>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</si>
  <si>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</si>
  <si>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</si>
  <si>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</si>
  <si>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</si>
  <si>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</si>
  <si>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</si>
  <si>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</si>
  <si>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</si>
  <si>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</si>
  <si>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</si>
  <si>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</si>
  <si>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</si>
  <si>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</si>
  <si>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</si>
  <si>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</si>
  <si>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</si>
  <si>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</si>
  <si>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</si>
  <si>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</si>
  <si>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</si>
  <si>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</si>
  <si>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</si>
  <si>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</si>
  <si>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</si>
  <si>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</si>
  <si>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</si>
  <si>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</si>
  <si>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</si>
  <si>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</si>
  <si>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</si>
  <si>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</si>
  <si>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</si>
  <si>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</si>
  <si>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</si>
  <si>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</si>
  <si>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</si>
  <si>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</si>
  <si>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</si>
  <si>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</si>
  <si>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</si>
  <si>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</si>
  <si>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</si>
  <si>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</si>
  <si>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</si>
  <si>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</si>
  <si>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</si>
  <si>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</si>
  <si>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</si>
  <si>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</si>
  <si>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</si>
  <si>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</si>
  <si>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</si>
  <si>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</si>
  <si>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</si>
  <si>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</si>
  <si>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</si>
  <si>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</si>
  <si>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</si>
  <si>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</si>
  <si>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</si>
  <si>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</si>
  <si>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</si>
  <si>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</si>
  <si>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</si>
  <si>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</si>
  <si>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</si>
  <si>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</si>
  <si>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</si>
  <si>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</si>
  <si>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</si>
  <si>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</si>
  <si>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</si>
  <si>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</si>
  <si>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</si>
  <si>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</si>
  <si>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</si>
  <si>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</si>
  <si>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</si>
  <si>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</si>
  <si>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</si>
  <si>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</si>
  <si>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</si>
  <si>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</si>
  <si>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</si>
  <si>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</si>
  <si>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</si>
  <si>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</si>
  <si>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</si>
  <si>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</si>
  <si>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</si>
  <si>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</si>
  <si>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</si>
  <si>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</si>
  <si>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</si>
  <si>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</si>
  <si>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</si>
  <si>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</si>
  <si>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</si>
  <si>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</si>
  <si>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</si>
  <si>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</si>
  <si>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</si>
  <si>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</si>
  <si>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</si>
  <si>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</si>
  <si>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</si>
  <si>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</si>
  <si>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</si>
  <si>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</si>
  <si>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</si>
  <si>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</si>
  <si>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</si>
  <si>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</si>
  <si>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</si>
  <si>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</si>
  <si>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</si>
  <si>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</si>
  <si>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</si>
  <si>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</si>
  <si>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</si>
  <si>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</si>
  <si>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</si>
  <si>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</si>
  <si>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</si>
  <si>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</si>
  <si>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</si>
  <si>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</si>
  <si>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</si>
  <si>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</si>
  <si>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</si>
  <si>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</si>
  <si>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</si>
  <si>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</si>
  <si>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</si>
  <si>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</si>
  <si>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</si>
  <si>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</si>
  <si>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</si>
  <si>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</si>
  <si>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</si>
  <si>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</si>
  <si>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</si>
  <si>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</si>
  <si>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</si>
  <si>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</si>
  <si>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</si>
  <si>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</si>
  <si>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</si>
  <si>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</si>
  <si>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</si>
  <si>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</si>
  <si>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</si>
  <si>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</si>
  <si>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</si>
  <si>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</si>
  <si>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</si>
  <si>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</si>
  <si>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</si>
  <si>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</si>
  <si>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</si>
  <si>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</si>
  <si>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</si>
  <si>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</si>
  <si>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</si>
  <si>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</si>
  <si>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</si>
  <si>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</si>
  <si>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</si>
  <si>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</si>
  <si>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</si>
  <si>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</si>
  <si>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</si>
  <si>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</si>
  <si>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</si>
  <si>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</si>
  <si>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</si>
  <si>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</si>
  <si>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</si>
  <si>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</si>
  <si>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</si>
  <si>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</si>
  <si>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</si>
  <si>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</si>
  <si>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</si>
  <si>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</si>
  <si>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</si>
  <si>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</si>
  <si>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</si>
  <si>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</si>
  <si>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</si>
  <si>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</si>
  <si>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</si>
  <si>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</si>
  <si>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</si>
  <si>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</si>
  <si>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</si>
  <si>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</si>
  <si>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</si>
  <si>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</si>
  <si>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</si>
  <si>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</si>
  <si>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</si>
  <si>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</si>
  <si>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</si>
  <si>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</si>
  <si>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</si>
  <si>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</si>
  <si>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</si>
  <si>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</si>
  <si>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</si>
  <si>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</si>
  <si>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</si>
  <si>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</si>
  <si>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</si>
  <si>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</si>
  <si>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</si>
  <si>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</si>
  <si>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</si>
  <si>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</si>
  <si>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</si>
  <si>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</si>
  <si>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</si>
  <si>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</si>
  <si>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</si>
  <si>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</si>
  <si>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</si>
  <si>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</si>
  <si>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</si>
  <si>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</si>
  <si>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</si>
  <si>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</si>
  <si>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</si>
  <si>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</si>
  <si>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</si>
  <si>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</si>
  <si>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</si>
  <si>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</si>
  <si>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</si>
  <si>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</si>
  <si>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</si>
  <si>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</si>
  <si>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</si>
  <si>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</si>
  <si>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</si>
  <si>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</si>
  <si>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</si>
  <si>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</si>
  <si>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</si>
  <si>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</si>
  <si>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</si>
  <si>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</si>
  <si>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</si>
  <si>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</si>
  <si>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</si>
  <si>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</si>
  <si>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</si>
  <si>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</si>
  <si>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</si>
  <si>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</si>
  <si>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</si>
  <si>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</si>
  <si>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</si>
  <si>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</si>
  <si>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</si>
  <si>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</si>
  <si>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</si>
  <si>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</si>
  <si>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</si>
  <si>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</si>
  <si>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</si>
  <si>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</si>
  <si>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</si>
  <si>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</si>
  <si>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</si>
  <si>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</si>
  <si>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</si>
  <si>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</si>
  <si>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</si>
  <si>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</si>
  <si>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</si>
  <si>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</si>
  <si>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</si>
  <si>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</si>
  <si>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</si>
  <si>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</si>
  <si>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</si>
  <si>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</si>
  <si>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</si>
  <si>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</si>
  <si>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</si>
  <si>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</si>
  <si>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</si>
  <si>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</si>
  <si>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</si>
  <si>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</si>
  <si>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</si>
  <si>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</si>
  <si>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</si>
  <si>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</si>
  <si>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</si>
  <si>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</si>
  <si>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</si>
  <si>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</si>
  <si>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</si>
  <si>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</si>
  <si>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</si>
  <si>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</si>
  <si>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</si>
  <si>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</si>
  <si>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</si>
  <si>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</si>
  <si>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</si>
  <si>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</si>
  <si>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</si>
  <si>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</si>
  <si>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</si>
  <si>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</si>
  <si>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</si>
  <si>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</si>
  <si>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</si>
  <si>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</si>
  <si>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</si>
  <si>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</si>
  <si>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</si>
  <si>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</si>
  <si>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</si>
  <si>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</si>
  <si>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</si>
  <si>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</si>
  <si>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</si>
  <si>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</si>
  <si>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</si>
  <si>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</si>
  <si>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</si>
  <si>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</si>
  <si>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</si>
  <si>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</si>
  <si>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</si>
  <si>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</si>
  <si>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</si>
  <si>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</si>
  <si>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</si>
  <si>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</si>
  <si>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</si>
  <si>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</si>
  <si>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</si>
  <si>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</si>
  <si>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</si>
  <si>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</si>
  <si>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</si>
  <si>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</si>
  <si>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</si>
  <si>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</si>
  <si>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</si>
  <si>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</si>
  <si>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</si>
  <si>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</si>
  <si>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</si>
  <si>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</si>
  <si>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</si>
  <si>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</si>
  <si>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</si>
  <si>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</si>
  <si>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</si>
  <si>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</si>
  <si>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</si>
  <si>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</si>
  <si>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</si>
  <si>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</si>
  <si>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</si>
  <si>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</si>
  <si>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</si>
  <si>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</si>
  <si>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</si>
  <si>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</si>
  <si>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</si>
  <si>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</si>
  <si>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</si>
  <si>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</si>
  <si>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</si>
  <si>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</si>
  <si>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</si>
  <si>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</si>
  <si>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</si>
  <si>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</si>
  <si>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</si>
  <si>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</si>
  <si>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</si>
  <si>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</si>
  <si>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</si>
  <si>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</si>
  <si>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</si>
  <si>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</si>
  <si>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</si>
  <si>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</si>
  <si>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</si>
  <si>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</si>
  <si>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</si>
  <si>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</si>
  <si>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</si>
  <si>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</si>
  <si>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</si>
  <si>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</si>
  <si>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</si>
  <si>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</si>
  <si>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</si>
  <si>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</si>
  <si>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</si>
  <si>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</si>
  <si>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</si>
  <si>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</si>
  <si>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</si>
  <si>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</si>
  <si>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</si>
  <si>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</si>
  <si>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</si>
  <si>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</si>
  <si>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</si>
  <si>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</si>
  <si>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</si>
  <si>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</si>
  <si>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</si>
  <si>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</si>
  <si>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</si>
  <si>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</si>
  <si>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</si>
  <si>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</si>
  <si>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</si>
  <si>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</si>
  <si>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</si>
  <si>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</si>
  <si>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</si>
  <si>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</si>
  <si>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</si>
  <si>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</si>
  <si>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</si>
  <si>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</si>
  <si>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</si>
  <si>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</si>
  <si>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</si>
  <si>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</si>
  <si>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</si>
  <si>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</si>
  <si>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</si>
  <si>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</si>
  <si>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</si>
  <si>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</si>
  <si>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</si>
  <si>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</si>
  <si>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</si>
  <si>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</si>
  <si>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</si>
  <si>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</si>
  <si>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</si>
  <si>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</si>
  <si>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</si>
  <si>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</si>
  <si>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</si>
  <si>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</si>
  <si>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</si>
  <si>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</si>
  <si>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</si>
  <si>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</si>
  <si>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</si>
  <si>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</si>
  <si>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</si>
  <si>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</si>
  <si>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</si>
  <si>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</si>
  <si>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</si>
  <si>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</si>
  <si>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</si>
  <si>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</si>
  <si>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</si>
  <si>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</si>
  <si>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</si>
  <si>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</si>
  <si>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</si>
  <si>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</si>
  <si>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</si>
  <si>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</si>
  <si>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</si>
  <si>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</si>
  <si>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</si>
  <si>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</si>
  <si>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</si>
  <si>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</si>
  <si>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</si>
  <si>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</si>
  <si>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</si>
  <si>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</si>
  <si>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</si>
  <si>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</si>
  <si>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</si>
  <si>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</si>
  <si>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</si>
  <si>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</si>
  <si>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</si>
  <si>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</si>
  <si>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</si>
  <si>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</si>
  <si>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</si>
  <si>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</si>
  <si>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</si>
  <si>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</si>
  <si>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</si>
  <si>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</si>
  <si>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</si>
  <si>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</si>
  <si>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</si>
  <si>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</si>
  <si>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</si>
  <si>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</si>
  <si>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</si>
  <si>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</si>
  <si>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</si>
  <si>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</si>
  <si>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</si>
  <si>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</si>
  <si>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</si>
  <si>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</si>
  <si>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</si>
  <si>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</si>
  <si>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</si>
  <si>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</si>
  <si>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</si>
  <si>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</si>
  <si>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</si>
  <si>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</si>
  <si>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</si>
  <si>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</si>
  <si>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</si>
  <si>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</si>
  <si>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</si>
  <si>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</si>
  <si>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</si>
  <si>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</si>
  <si>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</si>
  <si>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</si>
  <si>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</si>
  <si>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</si>
  <si>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</si>
  <si>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</si>
  <si>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</si>
  <si>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</si>
  <si>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</si>
  <si>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</si>
  <si>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</si>
  <si>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</si>
  <si>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</si>
  <si>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</si>
  <si>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</si>
  <si>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</si>
  <si>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</si>
  <si>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</si>
  <si>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</si>
  <si>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</si>
  <si>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</si>
  <si>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</si>
  <si>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</si>
  <si>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</si>
  <si>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</si>
  <si>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</si>
  <si>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</si>
  <si>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</si>
  <si>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</si>
  <si>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</si>
  <si>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</si>
  <si>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</si>
  <si>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</si>
  <si>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</si>
  <si>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</si>
  <si>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</si>
  <si>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</si>
  <si>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</si>
  <si>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</si>
  <si>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</si>
  <si>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</si>
  <si>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</si>
  <si>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</si>
  <si>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</si>
  <si>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</si>
  <si>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</si>
  <si>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</si>
  <si>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</si>
  <si>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</si>
  <si>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</si>
  <si>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</si>
  <si>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</si>
  <si>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</si>
  <si>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</si>
  <si>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</si>
  <si>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</si>
  <si>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</si>
  <si>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</si>
  <si>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</si>
  <si>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</si>
  <si>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</si>
  <si>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</si>
  <si>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</si>
  <si>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</si>
  <si>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</si>
  <si>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</si>
  <si>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</si>
  <si>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</si>
  <si>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</si>
  <si>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</si>
  <si>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</si>
  <si>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</si>
  <si>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</si>
  <si>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</si>
  <si>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</si>
  <si>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</si>
  <si>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</si>
  <si>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</si>
  <si>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</si>
  <si>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</si>
  <si>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</si>
  <si>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</si>
  <si>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</si>
  <si>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</si>
  <si>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</si>
  <si>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</si>
  <si>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</si>
  <si>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</si>
  <si>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</si>
  <si>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</si>
  <si>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</si>
  <si>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</si>
  <si>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</si>
  <si>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</si>
  <si>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</si>
  <si>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</si>
  <si>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</si>
  <si>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</si>
  <si>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</si>
  <si>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</si>
  <si>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</si>
  <si>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</si>
  <si>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</si>
  <si>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</si>
  <si>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</si>
  <si>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</si>
  <si>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</si>
  <si>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</si>
  <si>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</si>
  <si>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</si>
  <si>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</si>
  <si>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</si>
  <si>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</si>
  <si>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</si>
  <si>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</si>
  <si>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</si>
  <si>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</si>
  <si>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</si>
  <si>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</si>
  <si>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</si>
  <si>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</si>
  <si>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</si>
  <si>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</si>
  <si>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</si>
  <si>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</si>
  <si>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</si>
  <si>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</si>
  <si>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</si>
  <si>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</si>
  <si>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</si>
  <si>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</si>
  <si>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</si>
  <si>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</si>
  <si>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</si>
  <si>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</si>
  <si>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</si>
  <si>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</si>
  <si>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</si>
  <si>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</si>
  <si>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</si>
  <si>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</si>
  <si>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</si>
  <si>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</si>
  <si>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</si>
  <si>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</si>
  <si>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</si>
  <si>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</si>
  <si>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</si>
  <si>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</si>
  <si>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</si>
  <si>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</si>
  <si>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</si>
  <si>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</si>
  <si>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</si>
  <si>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</si>
  <si>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</si>
  <si>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</si>
  <si>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</si>
  <si>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</si>
  <si>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</si>
  <si>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</si>
  <si>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</si>
  <si>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</si>
  <si>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</si>
  <si>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</si>
  <si>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</si>
  <si>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</si>
  <si>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</si>
  <si>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</si>
  <si>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</si>
  <si>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</si>
  <si>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</si>
  <si>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</si>
  <si>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</si>
  <si>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</si>
  <si>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</si>
  <si>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</si>
  <si>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</si>
  <si>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</si>
  <si>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</si>
  <si>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</si>
  <si>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</si>
  <si>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</si>
  <si>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</si>
  <si>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</si>
  <si>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</si>
  <si>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</si>
  <si>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</si>
  <si>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</si>
  <si>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</si>
  <si>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</si>
  <si>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</si>
  <si>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</si>
  <si>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</si>
  <si>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</si>
  <si>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</si>
  <si>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</si>
  <si>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</si>
  <si>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</si>
  <si>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</si>
  <si>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</si>
  <si>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</si>
  <si>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</si>
  <si>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</si>
  <si>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</si>
  <si>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</si>
  <si>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</si>
  <si>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</si>
  <si>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</si>
  <si>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</si>
  <si>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</si>
  <si>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</si>
  <si>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</si>
  <si>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</si>
  <si>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</si>
  <si>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</si>
  <si>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</si>
  <si>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</si>
  <si>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</si>
  <si>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</si>
  <si>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</si>
  <si>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</si>
  <si>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</si>
  <si>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</si>
  <si>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</si>
  <si>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</si>
  <si>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</si>
  <si>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</si>
  <si>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</si>
  <si>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</si>
  <si>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</si>
  <si>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</si>
  <si>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</si>
  <si>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</si>
  <si>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</si>
  <si>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</si>
  <si>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</si>
  <si>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</si>
  <si>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</si>
  <si>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</si>
  <si>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</si>
  <si>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</si>
  <si>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</si>
  <si>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</si>
  <si>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</si>
  <si>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</si>
  <si>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</si>
  <si>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</si>
  <si>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</si>
  <si>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</si>
  <si>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</si>
  <si>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</si>
  <si>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</si>
  <si>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</si>
  <si>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</si>
  <si>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</si>
  <si>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</si>
  <si>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</si>
  <si>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</si>
  <si>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</si>
  <si>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</si>
  <si>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</si>
  <si>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</si>
  <si>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</si>
  <si>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</si>
  <si>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</si>
  <si>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</si>
  <si>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</si>
  <si>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</si>
  <si>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</si>
  <si>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</si>
  <si>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</si>
  <si>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</si>
  <si>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</si>
  <si>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</si>
  <si>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</si>
  <si>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</si>
  <si>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</si>
  <si>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</si>
  <si>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</si>
  <si>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</si>
  <si>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</si>
  <si>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</si>
  <si>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</si>
  <si>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</si>
  <si>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</si>
  <si>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</si>
  <si>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</si>
  <si>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</si>
  <si>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</si>
  <si>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</si>
  <si>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</si>
  <si>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</si>
  <si>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</si>
  <si>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</si>
  <si>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</si>
  <si>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</si>
  <si>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</si>
  <si>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</si>
  <si>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</si>
  <si>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</si>
  <si>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</si>
  <si>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</si>
  <si>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</si>
  <si>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</si>
  <si>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</si>
  <si>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</si>
  <si>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</si>
  <si>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</si>
  <si>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</si>
  <si>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</si>
  <si>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</si>
  <si>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</si>
  <si>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</si>
  <si>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</si>
  <si>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</si>
  <si>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</si>
  <si>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</si>
  <si>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</si>
  <si>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</si>
  <si>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</si>
  <si>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</si>
  <si>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</si>
  <si>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</si>
  <si>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</si>
  <si>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</si>
  <si>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</si>
  <si>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</si>
  <si>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</si>
  <si>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</si>
  <si>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</si>
  <si>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</si>
  <si>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</si>
  <si>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</si>
  <si>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</si>
  <si>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</si>
  <si>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</si>
  <si>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</si>
  <si>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</si>
  <si>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</si>
  <si>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</si>
  <si>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</si>
  <si>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</si>
  <si>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</si>
  <si>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</si>
  <si>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</si>
  <si>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</si>
  <si>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</si>
  <si>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</si>
  <si>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</si>
  <si>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</si>
  <si>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</si>
  <si>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</si>
  <si>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</si>
  <si>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</si>
  <si>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</si>
  <si>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</si>
  <si>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</si>
  <si>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</si>
  <si>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</si>
  <si>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</si>
  <si>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</si>
  <si>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</si>
  <si>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</si>
  <si>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</si>
  <si>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</si>
  <si>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</si>
  <si>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</si>
  <si>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</si>
  <si>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</si>
  <si>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</si>
  <si>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</si>
  <si>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</si>
  <si>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</si>
  <si>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</si>
  <si>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</si>
  <si>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</si>
  <si>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</si>
  <si>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</si>
  <si>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</si>
  <si>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</si>
  <si>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</si>
  <si>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</si>
  <si>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</si>
  <si>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</si>
  <si>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</si>
  <si>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</si>
  <si>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</si>
  <si>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</si>
  <si>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</si>
  <si>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</si>
  <si>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</si>
  <si>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</si>
  <si>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</si>
  <si>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</si>
  <si>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</si>
  <si>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</si>
  <si>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</si>
  <si>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</si>
  <si>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</si>
  <si>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</si>
  <si>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</si>
  <si>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</si>
  <si>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</si>
  <si>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</si>
  <si>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</si>
  <si>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</si>
  <si>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</si>
  <si>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</si>
  <si>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</si>
  <si>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</si>
  <si>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</si>
  <si>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</si>
  <si>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</si>
  <si>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</si>
  <si>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</si>
  <si>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</si>
  <si>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</si>
  <si>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</si>
  <si>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</si>
  <si>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</si>
  <si>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</si>
  <si>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</si>
  <si>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</si>
  <si>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</si>
  <si>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</si>
  <si>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</si>
  <si>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</si>
  <si>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</si>
  <si>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</si>
  <si>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</si>
  <si>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</si>
  <si>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</si>
  <si>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</si>
  <si>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</si>
  <si>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</si>
  <si>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</si>
  <si>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</si>
  <si>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</si>
  <si>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</si>
  <si>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</si>
  <si>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</si>
  <si>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</si>
  <si>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</si>
  <si>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</si>
  <si>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</si>
  <si>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</si>
  <si>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</si>
  <si>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</si>
  <si>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</si>
  <si>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</si>
  <si>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</si>
  <si>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</si>
  <si>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</si>
  <si>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</si>
  <si>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</si>
  <si>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</si>
  <si>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</si>
  <si>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</si>
  <si>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</si>
  <si>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</si>
  <si>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</si>
  <si>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</si>
  <si>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</si>
  <si>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</si>
  <si>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</si>
  <si>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</si>
  <si>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</si>
  <si>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</si>
  <si>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</si>
  <si>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</si>
  <si>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</si>
  <si>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</si>
  <si>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</si>
  <si>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</si>
  <si>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</si>
  <si>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</si>
  <si>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</si>
  <si>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</si>
  <si>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</si>
  <si>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</si>
  <si>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</si>
  <si>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</si>
  <si>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</si>
  <si>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</si>
  <si>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</si>
  <si>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</si>
  <si>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</si>
  <si>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</si>
  <si>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</si>
  <si>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</si>
  <si>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</si>
  <si>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</si>
  <si>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</si>
  <si>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</si>
  <si>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</si>
  <si>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</si>
  <si>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</si>
  <si>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</si>
  <si>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</si>
  <si>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</si>
  <si>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</si>
  <si>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</si>
  <si>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</si>
  <si>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</si>
  <si>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</si>
  <si>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</si>
  <si>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</si>
  <si>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</si>
  <si>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</si>
  <si>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</si>
  <si>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</si>
  <si>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</si>
  <si>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</si>
  <si>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</si>
  <si>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</si>
  <si>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</si>
  <si>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</si>
  <si>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</si>
  <si>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</si>
  <si>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</si>
  <si>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</si>
  <si>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</si>
  <si>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</si>
  <si>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</si>
  <si>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</si>
  <si>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</si>
  <si>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</si>
  <si>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</si>
  <si>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</si>
  <si>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</si>
  <si>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</si>
  <si>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</si>
  <si>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</si>
  <si>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</si>
  <si>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</si>
  <si>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</si>
  <si>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</si>
  <si>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</si>
  <si>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</si>
  <si>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</si>
  <si>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</si>
  <si>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</si>
  <si>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</si>
  <si>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</si>
  <si>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</si>
  <si>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</si>
  <si>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</si>
  <si>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</si>
  <si>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</si>
  <si>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</si>
  <si>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</si>
  <si>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</si>
  <si>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</si>
  <si>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</si>
  <si>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</si>
  <si>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</si>
  <si>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</si>
  <si>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</si>
  <si>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</si>
  <si>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</si>
  <si>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</si>
  <si>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</si>
  <si>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</si>
  <si>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</si>
  <si>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</si>
  <si>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</si>
  <si>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</si>
  <si>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</si>
  <si>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</si>
  <si>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</si>
  <si>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</si>
  <si>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</si>
  <si>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</si>
  <si>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</si>
  <si>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</si>
  <si>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</si>
  <si>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</si>
  <si>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</si>
  <si>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</si>
  <si>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</si>
  <si>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</si>
  <si>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</si>
  <si>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</si>
  <si>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</si>
  <si>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</si>
  <si>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</si>
  <si>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</si>
  <si>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</si>
  <si>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</si>
  <si>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</si>
  <si>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</si>
  <si>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</si>
  <si>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</si>
  <si>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</si>
  <si>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</si>
  <si>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</si>
  <si>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</si>
  <si>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</si>
  <si>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</si>
  <si>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</si>
  <si>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</si>
  <si>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</si>
  <si>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</si>
  <si>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</si>
  <si>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</si>
  <si>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</si>
  <si>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</si>
  <si>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</si>
  <si>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</si>
  <si>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</si>
  <si>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</si>
  <si>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</si>
  <si>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</si>
  <si>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</si>
  <si>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</si>
  <si>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</si>
  <si>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</si>
  <si>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</si>
  <si>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</si>
  <si>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</si>
  <si>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</si>
  <si>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</si>
  <si>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</si>
  <si>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</si>
  <si>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</si>
  <si>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</si>
  <si>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</si>
  <si>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</si>
  <si>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</si>
  <si>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</si>
  <si>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</si>
  <si>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</si>
  <si>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</si>
  <si>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</si>
  <si>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</si>
  <si>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</si>
  <si>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</si>
  <si>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</si>
  <si>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</si>
  <si>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</si>
  <si>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</si>
  <si>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</si>
  <si>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</si>
  <si>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</si>
  <si>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</si>
  <si>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</si>
  <si>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</si>
  <si>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</si>
  <si>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</si>
  <si>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</si>
  <si>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</si>
  <si>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</si>
  <si>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</si>
  <si>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</si>
  <si>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</si>
  <si>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</si>
  <si>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</si>
  <si>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</si>
  <si>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</si>
  <si>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</si>
  <si>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</si>
  <si>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</si>
  <si>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</si>
  <si>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</si>
  <si>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</si>
  <si>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</si>
  <si>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</si>
  <si>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</si>
  <si>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</si>
  <si>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</si>
  <si>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</si>
  <si>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</si>
  <si>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</si>
  <si>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</si>
  <si>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</si>
  <si>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</si>
  <si>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</si>
  <si>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</si>
  <si>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</si>
  <si>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</si>
  <si>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</si>
  <si>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</si>
  <si>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</si>
  <si>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</si>
  <si>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</si>
  <si>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</si>
  <si>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</si>
  <si>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</si>
  <si>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</si>
  <si>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</si>
  <si>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</si>
  <si>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</si>
  <si>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</si>
  <si>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</si>
  <si>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</si>
  <si>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</si>
  <si>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</si>
  <si>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</si>
  <si>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</si>
  <si>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</si>
  <si>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</si>
  <si>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</si>
  <si>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</si>
  <si>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</si>
  <si>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</si>
  <si>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</si>
  <si>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</si>
  <si>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</si>
  <si>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</si>
  <si>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</si>
  <si>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</si>
  <si>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</si>
  <si>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</si>
  <si>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</si>
  <si>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</si>
  <si>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</si>
  <si>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</si>
  <si>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</si>
  <si>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</si>
  <si>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</si>
  <si>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</si>
  <si>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</si>
  <si>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</si>
  <si>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</si>
  <si>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</si>
  <si>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</si>
  <si>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</si>
  <si>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</si>
  <si>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</si>
  <si>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</si>
  <si>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</si>
  <si>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</si>
  <si>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</si>
  <si>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</si>
  <si>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</si>
  <si>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</si>
  <si>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</si>
  <si>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</si>
  <si>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</si>
  <si>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</si>
  <si>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</si>
  <si>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</si>
  <si>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</si>
  <si>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</si>
  <si>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</si>
  <si>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</si>
  <si>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</si>
  <si>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</si>
  <si>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</si>
  <si>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</si>
  <si>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</si>
  <si>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</si>
  <si>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</si>
  <si>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</si>
  <si>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</si>
  <si>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</si>
  <si>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</si>
  <si>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</si>
  <si>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</si>
  <si>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</si>
  <si>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</si>
  <si>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</si>
  <si>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</si>
  <si>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</si>
  <si>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</si>
  <si>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</si>
  <si>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</si>
  <si>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</si>
  <si>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</si>
  <si>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</si>
  <si>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</si>
  <si>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</si>
  <si>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</si>
  <si>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</si>
  <si>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</si>
  <si>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</si>
  <si>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</si>
  <si>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</si>
  <si>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</si>
  <si>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</si>
  <si>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</si>
  <si>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</si>
  <si>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</si>
  <si>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</si>
  <si>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</si>
  <si>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</si>
  <si>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</si>
  <si>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</si>
  <si>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</si>
  <si>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</si>
  <si>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</si>
  <si>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</si>
  <si>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</si>
  <si>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</si>
  <si>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</si>
  <si>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</si>
  <si>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</si>
  <si>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</si>
  <si>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</si>
  <si>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</si>
  <si>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</si>
  <si>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</si>
  <si>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</si>
  <si>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</si>
  <si>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</si>
  <si>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</si>
  <si>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</si>
  <si>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</si>
  <si>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</si>
  <si>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</si>
  <si>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</si>
  <si>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</si>
  <si>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</si>
  <si>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</si>
  <si>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</si>
  <si>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</si>
  <si>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</si>
  <si>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</si>
  <si>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</si>
  <si>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</si>
  <si>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</si>
  <si>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</si>
  <si>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</si>
  <si>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</si>
  <si>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</si>
  <si>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</si>
  <si>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</si>
  <si>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</si>
  <si>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</si>
  <si>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</si>
  <si>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</si>
  <si>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</si>
  <si>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</si>
  <si>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</si>
  <si>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</si>
  <si>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</si>
  <si>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</si>
  <si>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</si>
  <si>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</si>
  <si>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</si>
  <si>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</si>
  <si>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</si>
  <si>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</si>
  <si>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</si>
  <si>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</si>
  <si>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</si>
  <si>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</si>
  <si>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</si>
  <si>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</si>
  <si>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</si>
  <si>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</si>
  <si>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</si>
  <si>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</si>
  <si>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</si>
  <si>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</si>
  <si>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</si>
  <si>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</si>
  <si>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</si>
  <si>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</si>
  <si>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</si>
  <si>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</si>
  <si>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</si>
  <si>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</si>
  <si>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</si>
  <si>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</si>
  <si>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</si>
  <si>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</si>
  <si>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</si>
  <si>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</si>
  <si>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</si>
  <si>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</si>
  <si>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</si>
  <si>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</si>
  <si>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</si>
  <si>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</si>
  <si>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</si>
  <si>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</si>
  <si>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</si>
  <si>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</si>
  <si>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</si>
  <si>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</si>
  <si>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</si>
  <si>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</si>
  <si>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</si>
  <si>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</si>
  <si>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</si>
  <si>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</si>
  <si>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</si>
  <si>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</si>
  <si>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</si>
  <si>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</si>
  <si>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</si>
  <si>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</si>
  <si>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</si>
  <si>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</si>
  <si>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</si>
  <si>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</si>
  <si>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</si>
  <si>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</si>
  <si>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</si>
  <si>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</si>
  <si>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</si>
  <si>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</si>
  <si>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</si>
  <si>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</si>
  <si>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</si>
  <si>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</si>
  <si>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</si>
  <si>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</si>
  <si>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</si>
  <si>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</si>
  <si>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</si>
  <si>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</si>
  <si>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</si>
  <si>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</si>
  <si>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</si>
  <si>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</si>
  <si>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</si>
  <si>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</si>
  <si>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</si>
  <si>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</si>
  <si>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</si>
  <si>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</si>
  <si>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</si>
  <si>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</si>
  <si>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</si>
  <si>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</si>
  <si>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</si>
  <si>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</si>
  <si>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</si>
  <si>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</si>
  <si>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</si>
  <si>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</si>
  <si>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</si>
  <si>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</si>
  <si>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</si>
  <si>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</si>
  <si>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</si>
  <si>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</si>
  <si>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</si>
  <si>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</si>
  <si>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</si>
  <si>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</si>
  <si>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</si>
  <si>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</si>
  <si>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</si>
  <si>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</si>
  <si>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</si>
  <si>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</si>
  <si>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</si>
  <si>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</si>
  <si>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</si>
  <si>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</si>
  <si>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</si>
  <si>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</si>
  <si>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</si>
  <si>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</si>
  <si>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</si>
  <si>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</si>
  <si>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</si>
  <si>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</si>
  <si>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</si>
  <si>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</si>
  <si>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</si>
  <si>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</si>
  <si>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</si>
  <si>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</si>
  <si>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</si>
  <si>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</si>
  <si>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</si>
  <si>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</si>
  <si>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</si>
  <si>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</si>
  <si>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</si>
  <si>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</si>
  <si>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</si>
  <si>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</si>
  <si>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</si>
  <si>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</si>
  <si>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</si>
  <si>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</si>
  <si>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</si>
  <si>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</si>
  <si>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</si>
  <si>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</si>
  <si>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</si>
  <si>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</si>
  <si>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</si>
  <si>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</si>
  <si>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</si>
  <si>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</si>
  <si>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</si>
  <si>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</si>
  <si>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</si>
  <si>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</si>
  <si>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</si>
  <si>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</si>
  <si>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</si>
  <si>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</si>
  <si>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</si>
  <si>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</si>
  <si>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</si>
  <si>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</si>
  <si>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</si>
  <si>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</si>
  <si>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</si>
  <si>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</si>
  <si>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</si>
  <si>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</si>
  <si>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</si>
  <si>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</si>
  <si>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</si>
  <si>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</si>
  <si>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</si>
  <si>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</si>
  <si>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</si>
  <si>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</si>
  <si>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</si>
  <si>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</si>
  <si>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</si>
  <si>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</si>
  <si>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</si>
  <si>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</si>
  <si>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</si>
  <si>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</si>
  <si>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</si>
  <si>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</si>
  <si>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</si>
  <si>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</si>
  <si>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</si>
  <si>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</si>
  <si>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</si>
  <si>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</si>
  <si>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</si>
  <si>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</si>
  <si>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</si>
  <si>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</si>
  <si>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</si>
  <si>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</si>
  <si>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</si>
  <si>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</si>
  <si>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</si>
  <si>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</si>
  <si>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</si>
  <si>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</si>
  <si>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</si>
  <si>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</si>
  <si>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</si>
  <si>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</si>
  <si>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</si>
  <si>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</si>
  <si>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</si>
  <si>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</si>
  <si>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</si>
  <si>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</si>
  <si>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</si>
  <si>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</si>
  <si>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</si>
  <si>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</si>
  <si>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</si>
  <si>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</si>
  <si>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</si>
  <si>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</si>
  <si>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</si>
  <si>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</si>
  <si>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</si>
  <si>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</si>
  <si>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</si>
  <si>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</si>
  <si>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</si>
  <si>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</si>
  <si>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</si>
  <si>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</si>
  <si>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</si>
  <si>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</si>
  <si>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</si>
  <si>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</si>
  <si>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</si>
  <si>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</si>
  <si>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</si>
  <si>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</si>
  <si>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</si>
  <si>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</si>
  <si>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</si>
  <si>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</si>
  <si>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</si>
  <si>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</si>
  <si>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</si>
  <si>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</si>
  <si>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</si>
  <si>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</si>
  <si>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</si>
  <si>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</si>
  <si>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</si>
  <si>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</si>
  <si>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</si>
  <si>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</si>
  <si>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</si>
  <si>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</si>
  <si>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</si>
  <si>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</si>
  <si>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</si>
  <si>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</si>
  <si>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</si>
  <si>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</si>
  <si>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</si>
  <si>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</si>
  <si>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</si>
  <si>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</si>
  <si>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</si>
  <si>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</si>
  <si>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</si>
  <si>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</si>
  <si>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</si>
  <si>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</si>
  <si>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</si>
  <si>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</si>
  <si>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</si>
  <si>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</si>
  <si>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</si>
  <si>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</si>
  <si>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</si>
  <si>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</si>
  <si>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</si>
  <si>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</si>
  <si>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</si>
  <si>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</si>
  <si>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</si>
  <si>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</si>
  <si>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</si>
  <si>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</si>
  <si>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</si>
  <si>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</si>
  <si>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</si>
  <si>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</si>
  <si>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</si>
  <si>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</si>
  <si>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</si>
  <si>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</si>
  <si>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</si>
  <si>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</si>
  <si>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</si>
  <si>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</si>
  <si>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</si>
  <si>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</si>
  <si>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</si>
  <si>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</si>
  <si>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</si>
  <si>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</si>
  <si>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</si>
  <si>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</si>
  <si>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</si>
  <si>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</si>
  <si>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</si>
  <si>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</si>
  <si>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</si>
  <si>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</si>
  <si>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</si>
  <si>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</si>
  <si>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</si>
  <si>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</si>
  <si>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</si>
  <si>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</si>
  <si>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</si>
  <si>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</si>
  <si>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</si>
  <si>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</si>
  <si>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</si>
  <si>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</si>
  <si>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</si>
  <si>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</si>
  <si>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</si>
  <si>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</si>
  <si>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</si>
  <si>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</si>
  <si>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</si>
  <si>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</si>
  <si>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</si>
  <si>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</si>
  <si>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</si>
  <si>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</si>
  <si>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</si>
  <si>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</si>
  <si>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</si>
  <si>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</si>
  <si>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</si>
  <si>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</si>
  <si>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</si>
  <si>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</si>
  <si>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</si>
  <si>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</si>
  <si>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</si>
  <si>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</si>
  <si>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</si>
  <si>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</si>
  <si>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</si>
  <si>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</si>
  <si>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</si>
  <si>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</si>
  <si>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</si>
  <si>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</si>
  <si>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</si>
  <si>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</si>
  <si>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</si>
  <si>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</si>
  <si>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</si>
  <si>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</si>
  <si>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</si>
  <si>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</si>
  <si>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</si>
  <si>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</si>
  <si>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</si>
  <si>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</si>
  <si>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</si>
  <si>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</si>
  <si>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</si>
  <si>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</si>
  <si>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</si>
  <si>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</si>
  <si>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</si>
  <si>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</si>
  <si>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</si>
  <si>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</si>
  <si>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</si>
  <si>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</si>
  <si>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</si>
  <si>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</si>
  <si>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</si>
  <si>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</si>
  <si>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</si>
  <si>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</si>
  <si>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</si>
  <si>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</si>
  <si>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</si>
  <si>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</si>
  <si>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</si>
  <si>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</si>
  <si>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</si>
  <si>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</si>
  <si>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</si>
  <si>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</si>
  <si>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</si>
  <si>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</si>
  <si>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</si>
  <si>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</si>
  <si>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</si>
  <si>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</si>
  <si>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</si>
  <si>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</si>
  <si>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</si>
  <si>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</si>
  <si>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</si>
  <si>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</si>
  <si>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</si>
  <si>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</si>
  <si>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</si>
  <si>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</si>
  <si>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</si>
  <si>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</si>
  <si>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</si>
  <si>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</si>
  <si>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</si>
  <si>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</si>
  <si>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</si>
  <si>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</si>
  <si>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</si>
  <si>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</si>
  <si>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</si>
  <si>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</si>
  <si>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</si>
  <si>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</si>
  <si>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</si>
  <si>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</si>
  <si>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</si>
  <si>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</si>
  <si>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</si>
  <si>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</si>
  <si>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</si>
  <si>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</si>
  <si>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</si>
  <si>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</si>
  <si>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</si>
  <si>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</si>
  <si>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</si>
  <si>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</si>
  <si>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</si>
  <si>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</si>
  <si>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</si>
  <si>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</si>
  <si>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</si>
  <si>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</si>
  <si>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</si>
  <si>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</si>
  <si>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</si>
  <si>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</si>
  <si>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</si>
  <si>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</si>
  <si>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</si>
  <si>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</si>
  <si>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</si>
  <si>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</si>
  <si>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</si>
  <si>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</si>
  <si>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</si>
  <si>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</si>
  <si>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</si>
  <si>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</si>
  <si>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</si>
  <si>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</si>
  <si>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</si>
  <si>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</si>
  <si>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</si>
  <si>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</si>
  <si>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</si>
  <si>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</si>
  <si>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</si>
  <si>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</si>
  <si>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</si>
  <si>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</si>
  <si>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</si>
  <si>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</si>
  <si>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</si>
  <si>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</si>
  <si>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</si>
  <si>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</si>
  <si>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</si>
  <si>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</si>
  <si>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</si>
  <si>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</si>
  <si>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</si>
  <si>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</si>
  <si>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</si>
  <si>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</si>
  <si>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</si>
  <si>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</si>
  <si>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</si>
  <si>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</si>
  <si>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</si>
  <si>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</si>
  <si>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</si>
  <si>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</si>
  <si>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</si>
  <si>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</si>
  <si>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</si>
  <si>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</si>
  <si>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</si>
  <si>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</si>
  <si>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</si>
  <si>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</si>
  <si>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</si>
  <si>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</si>
  <si>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</si>
  <si>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</si>
  <si>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</si>
  <si>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</si>
  <si>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</si>
  <si>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</si>
  <si>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</si>
  <si>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</si>
  <si>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</si>
  <si>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</si>
  <si>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</si>
  <si>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</si>
  <si>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</si>
  <si>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</si>
  <si>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</si>
  <si>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</si>
  <si>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</si>
  <si>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</si>
  <si>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</si>
  <si>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</si>
  <si>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</si>
  <si>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</si>
  <si>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</si>
  <si>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</si>
  <si>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</si>
  <si>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</si>
  <si>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</si>
  <si>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</si>
  <si>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</si>
  <si>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</si>
  <si>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</si>
  <si>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</si>
  <si>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</si>
  <si>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</si>
  <si>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</si>
  <si>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</si>
  <si>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</si>
  <si>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</si>
  <si>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</si>
  <si>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</si>
  <si>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</si>
  <si>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</si>
  <si>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</si>
  <si>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</si>
  <si>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</si>
  <si>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</si>
  <si>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</si>
  <si>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</si>
  <si>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</si>
  <si>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</si>
  <si>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</si>
  <si>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</si>
  <si>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</si>
  <si>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</si>
  <si>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</si>
  <si>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</si>
  <si>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</si>
  <si>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</si>
  <si>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</si>
  <si>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</si>
  <si>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</si>
  <si>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</si>
  <si>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</si>
  <si>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</si>
  <si>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</si>
  <si>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</si>
  <si>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</si>
  <si>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</si>
  <si>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</si>
  <si>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</si>
  <si>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</si>
  <si>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</si>
  <si>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</si>
  <si>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</si>
  <si>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</si>
  <si>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</si>
  <si>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</si>
  <si>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</si>
  <si>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</si>
  <si>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</si>
  <si>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</si>
  <si>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</si>
  <si>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</si>
  <si>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</si>
  <si>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</si>
  <si>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</si>
  <si>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</si>
  <si>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</si>
  <si>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</si>
  <si>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</si>
  <si>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</si>
  <si>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</si>
  <si>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</si>
  <si>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</si>
  <si>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</si>
  <si>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</si>
  <si>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</si>
  <si>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</si>
  <si>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</si>
  <si>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</si>
  <si>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</si>
  <si>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</si>
  <si>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</si>
  <si>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</si>
  <si>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</si>
  <si>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</si>
  <si>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</si>
  <si>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</si>
  <si>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</si>
  <si>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</si>
  <si>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</si>
  <si>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</si>
  <si>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</si>
  <si>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</si>
  <si>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</si>
  <si>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</si>
  <si>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</si>
  <si>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</si>
  <si>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</si>
  <si>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</si>
  <si>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</si>
  <si>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</si>
  <si>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</si>
  <si>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</si>
  <si>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</si>
  <si>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</si>
  <si>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</si>
  <si>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</si>
  <si>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</si>
  <si>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</si>
  <si>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</si>
  <si>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</si>
  <si>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</si>
  <si>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</si>
  <si>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</si>
  <si>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</si>
  <si>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</si>
  <si>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</si>
  <si>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</si>
  <si>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</si>
  <si>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</si>
  <si>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</si>
  <si>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</si>
  <si>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</si>
  <si>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</si>
  <si>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</si>
  <si>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</si>
  <si>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</si>
  <si>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</si>
  <si>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</si>
  <si>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</si>
  <si>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</si>
  <si>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</si>
  <si>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</si>
  <si>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</si>
  <si>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</si>
  <si>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</si>
  <si>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</si>
  <si>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</si>
  <si>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</si>
  <si>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</si>
  <si>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</si>
  <si>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</si>
  <si>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</si>
  <si>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</si>
  <si>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</si>
  <si>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</si>
  <si>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</si>
  <si>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</si>
  <si>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</si>
  <si>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</si>
  <si>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</si>
  <si>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</si>
  <si>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</si>
  <si>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</si>
  <si>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</si>
  <si>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</si>
  <si>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</si>
  <si>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</si>
  <si>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</si>
  <si>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</si>
  <si>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</si>
  <si>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</si>
  <si>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</si>
  <si>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</si>
  <si>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</si>
  <si>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</si>
  <si>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</si>
  <si>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</si>
  <si>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</si>
  <si>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</si>
  <si>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</si>
  <si>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</si>
  <si>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</si>
  <si>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</si>
  <si>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</si>
  <si>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</si>
  <si>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</si>
  <si>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</si>
  <si>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</si>
  <si>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</si>
  <si>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</si>
  <si>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</si>
  <si>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</si>
  <si>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</si>
  <si>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</si>
  <si>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</si>
  <si>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</si>
  <si>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</si>
  <si>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</si>
  <si>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</si>
  <si>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</si>
  <si>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</si>
  <si>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</si>
  <si>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</si>
  <si>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</si>
  <si>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</si>
  <si>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</si>
  <si>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</si>
  <si>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</si>
  <si>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</si>
  <si>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</si>
  <si>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</si>
  <si>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</si>
  <si>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</si>
  <si>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</si>
  <si>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</si>
  <si>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</si>
  <si>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</si>
  <si>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</si>
  <si>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</si>
  <si>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</si>
  <si>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</si>
  <si>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</si>
  <si>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</si>
  <si>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</si>
  <si>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</si>
  <si>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</si>
  <si>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</si>
  <si>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</si>
  <si>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</si>
  <si>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</si>
  <si>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</si>
  <si>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</si>
  <si>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</si>
  <si>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</si>
  <si>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</si>
  <si>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</si>
  <si>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</si>
  <si>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</si>
  <si>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</si>
  <si>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</si>
  <si>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</si>
  <si>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</si>
  <si>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</si>
  <si>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</si>
  <si>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</si>
  <si>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</si>
  <si>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</si>
  <si>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</si>
  <si>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</si>
  <si>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</si>
  <si>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</si>
  <si>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</si>
  <si>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</si>
  <si>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</si>
  <si>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</si>
  <si>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</si>
  <si>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</si>
  <si>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</si>
  <si>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</si>
  <si>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</si>
  <si>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</si>
  <si>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</si>
  <si>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</si>
  <si>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</si>
  <si>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</si>
  <si>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</si>
  <si>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</si>
  <si>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</si>
  <si>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</si>
  <si>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</si>
  <si>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</si>
  <si>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</si>
  <si>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</si>
  <si>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</si>
  <si>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</si>
  <si>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</si>
  <si>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</si>
  <si>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</si>
  <si>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</si>
  <si>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</si>
  <si>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</si>
  <si>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</si>
  <si>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</si>
  <si>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</si>
  <si>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</si>
  <si>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</si>
  <si>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</si>
  <si>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</si>
  <si>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</si>
  <si>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</si>
  <si>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</si>
  <si>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</si>
  <si>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</si>
  <si>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</si>
  <si>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</si>
  <si>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</si>
  <si>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</si>
  <si>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</si>
  <si>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</si>
  <si>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</si>
  <si>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</si>
  <si>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</si>
  <si>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</si>
  <si>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</si>
  <si>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</si>
  <si>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</si>
  <si>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</si>
  <si>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</si>
  <si>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</si>
  <si>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</si>
  <si>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</si>
  <si>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</si>
  <si>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</si>
  <si>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</si>
  <si>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</si>
  <si>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</si>
  <si>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</si>
  <si>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</si>
  <si>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</si>
  <si>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</si>
  <si>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</si>
  <si>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</si>
  <si>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</si>
  <si>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</si>
  <si>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</si>
  <si>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</si>
  <si>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</si>
  <si>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</si>
  <si>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</si>
  <si>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</si>
  <si>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</si>
  <si>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</si>
  <si>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</si>
  <si>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</si>
  <si>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</si>
  <si>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</si>
  <si>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</si>
  <si>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</si>
  <si>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</si>
  <si>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</si>
  <si>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</si>
  <si>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</si>
  <si>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</si>
  <si>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</si>
  <si>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</si>
  <si>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</si>
  <si>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</si>
  <si>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</si>
  <si>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</si>
  <si>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</si>
  <si>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</si>
  <si>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</si>
  <si>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</si>
  <si>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</si>
  <si>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</si>
  <si>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</si>
  <si>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</si>
  <si>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</si>
  <si>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</si>
  <si>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</si>
  <si>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</si>
  <si>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</si>
  <si>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</si>
  <si>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</si>
  <si>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</si>
  <si>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</si>
  <si>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</si>
  <si>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</si>
  <si>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</si>
  <si>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</si>
  <si>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</si>
  <si>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</si>
  <si>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</si>
  <si>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</si>
  <si>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</si>
  <si>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</si>
  <si>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</si>
  <si>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</si>
  <si>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</si>
  <si>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</si>
  <si>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</si>
  <si>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</si>
  <si>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</si>
  <si>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</si>
  <si>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</si>
  <si>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</si>
  <si>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</si>
  <si>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</si>
  <si>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</si>
  <si>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</si>
  <si>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</si>
  <si>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</si>
  <si>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</si>
  <si>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</si>
  <si>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</si>
  <si>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</si>
  <si>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</si>
  <si>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</si>
  <si>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</si>
  <si>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</si>
  <si>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</si>
  <si>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</si>
  <si>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</si>
  <si>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</si>
  <si>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</si>
  <si>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</si>
  <si>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</si>
  <si>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</si>
  <si>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</si>
  <si>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</si>
  <si>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</si>
  <si>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</si>
  <si>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</si>
  <si>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</si>
  <si>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</si>
  <si>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</si>
  <si>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</si>
  <si>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</si>
  <si>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</si>
  <si>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</si>
  <si>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</si>
  <si>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</si>
  <si>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</si>
  <si>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</si>
  <si>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</si>
  <si>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</si>
  <si>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</si>
  <si>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</si>
  <si>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</si>
  <si>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</si>
  <si>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</si>
  <si>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</si>
  <si>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</si>
  <si>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</si>
  <si>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</si>
  <si>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</si>
  <si>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</si>
  <si>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</si>
  <si>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</si>
  <si>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</si>
  <si>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</si>
  <si>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</si>
  <si>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</si>
  <si>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</si>
  <si>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</si>
  <si>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</si>
  <si>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</si>
  <si>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</si>
  <si>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</si>
  <si>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</si>
  <si>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</si>
  <si>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</si>
  <si>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</si>
  <si>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</si>
  <si>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</si>
  <si>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</si>
  <si>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</si>
  <si>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</si>
  <si>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</si>
  <si>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</si>
  <si>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</si>
  <si>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</si>
  <si>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</si>
  <si>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</si>
  <si>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</si>
  <si>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</si>
  <si>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</si>
  <si>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</si>
  <si>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</si>
  <si>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</si>
  <si>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</si>
  <si>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</si>
  <si>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</si>
  <si>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</si>
  <si>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</si>
  <si>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</si>
  <si>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</si>
  <si>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</si>
  <si>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</si>
  <si>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</si>
  <si>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</si>
  <si>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</si>
  <si>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</si>
  <si>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</si>
  <si>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</si>
  <si>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</si>
  <si>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</si>
  <si>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</si>
  <si>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</si>
  <si>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</si>
  <si>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</si>
  <si>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</si>
  <si>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</si>
  <si>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</si>
  <si>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</si>
  <si>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</si>
  <si>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</si>
  <si>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</si>
  <si>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</si>
  <si>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</si>
  <si>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</si>
  <si>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</si>
  <si>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</si>
  <si>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</si>
  <si>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</si>
  <si>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</si>
  <si>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</si>
  <si>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</si>
  <si>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</si>
  <si>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</si>
  <si>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</si>
  <si>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</si>
  <si>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</si>
  <si>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</si>
  <si>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</si>
  <si>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</si>
  <si>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</si>
  <si>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</si>
  <si>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</si>
  <si>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</si>
  <si>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</si>
  <si>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</si>
  <si>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</si>
  <si>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</si>
  <si>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</si>
  <si>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</si>
  <si>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</si>
  <si>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</si>
  <si>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</si>
  <si>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</si>
  <si>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</si>
  <si>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</si>
  <si>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</si>
  <si>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</si>
  <si>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</si>
  <si>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</si>
  <si>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</si>
  <si>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</si>
  <si>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</si>
  <si>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</si>
  <si>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</si>
  <si>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</si>
  <si>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</si>
  <si>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</si>
  <si>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</si>
  <si>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</si>
  <si>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</si>
  <si>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</si>
  <si>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</si>
  <si>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</si>
  <si>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</si>
  <si>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</si>
  <si>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</si>
  <si>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</si>
  <si>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</si>
  <si>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</si>
  <si>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</si>
  <si>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</si>
  <si>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</si>
  <si>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</si>
  <si>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</si>
  <si>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</si>
  <si>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</si>
  <si>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</si>
  <si>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</si>
  <si>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</si>
  <si>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</si>
  <si>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</si>
  <si>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</si>
  <si>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</si>
  <si>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</si>
  <si>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</si>
  <si>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</si>
  <si>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</si>
  <si>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</si>
  <si>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</si>
  <si>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</si>
  <si>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</si>
  <si>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</si>
  <si>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</si>
  <si>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</si>
  <si>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</si>
  <si>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</si>
  <si>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</si>
  <si>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</si>
  <si>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</si>
  <si>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</si>
  <si>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</si>
  <si>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</si>
  <si>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</si>
  <si>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</si>
  <si>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</si>
  <si>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</si>
  <si>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</si>
  <si>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</si>
  <si>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</si>
  <si>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</si>
  <si>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</si>
  <si>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</si>
  <si>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</si>
  <si>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</si>
  <si>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</si>
  <si>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</si>
  <si>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</si>
  <si>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</si>
  <si>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</si>
  <si>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</si>
  <si>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</si>
  <si>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</si>
  <si>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</si>
  <si>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</si>
  <si>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</si>
  <si>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</si>
  <si>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</si>
  <si>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</si>
  <si>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</si>
  <si>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</si>
  <si>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</si>
  <si>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</si>
  <si>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</si>
  <si>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</si>
  <si>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</si>
  <si>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</si>
  <si>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</si>
  <si>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</si>
  <si>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</si>
  <si>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</si>
  <si>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</si>
  <si>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</si>
  <si>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</si>
  <si>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</si>
  <si>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</si>
  <si>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</si>
  <si>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</si>
  <si>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</si>
  <si>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</si>
  <si>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</si>
  <si>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</si>
  <si>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</si>
  <si>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</si>
  <si>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</si>
  <si>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</si>
  <si>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</si>
  <si>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</si>
  <si>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</si>
  <si>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</si>
  <si>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</si>
  <si>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</si>
  <si>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</si>
  <si>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</si>
  <si>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</si>
  <si>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</si>
  <si>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</si>
  <si>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</si>
  <si>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</si>
  <si>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</si>
  <si>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</si>
  <si>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</si>
  <si>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</si>
  <si>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</si>
  <si>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</si>
  <si>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</si>
  <si>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</si>
  <si>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</si>
  <si>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</si>
  <si>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</si>
  <si>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</si>
  <si>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</si>
  <si>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</si>
  <si>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</si>
  <si>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</si>
  <si>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</si>
  <si>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</si>
  <si>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</si>
  <si>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</si>
  <si>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</si>
  <si>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</si>
  <si>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</si>
  <si>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</si>
  <si>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</si>
  <si>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</si>
  <si>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</si>
  <si>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</si>
  <si>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</si>
  <si>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</si>
  <si>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</si>
  <si>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</si>
  <si>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</si>
  <si>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</si>
  <si>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</si>
  <si>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</si>
  <si>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</si>
  <si>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</si>
  <si>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</si>
  <si>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</si>
  <si>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</si>
  <si>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</si>
  <si>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</si>
  <si>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</si>
  <si>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</si>
  <si>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</si>
  <si>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</si>
  <si>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</si>
  <si>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</si>
  <si>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</si>
  <si>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</si>
  <si>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</si>
  <si>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</si>
  <si>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</si>
  <si>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</si>
  <si>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</si>
  <si>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</si>
  <si>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</si>
  <si>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</si>
  <si>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</si>
  <si>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</si>
  <si>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</si>
  <si>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</si>
  <si>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</si>
  <si>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</si>
  <si>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</si>
  <si>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</si>
  <si>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</si>
  <si>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</si>
  <si>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</si>
  <si>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</si>
  <si>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</si>
  <si>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</si>
  <si>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</si>
  <si>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</si>
  <si>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</si>
  <si>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</si>
  <si>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</si>
  <si>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</si>
  <si>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</si>
  <si>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</si>
  <si>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</si>
  <si>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</si>
  <si>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</si>
  <si>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</si>
  <si>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</si>
  <si>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</si>
  <si>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</si>
  <si>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</si>
  <si>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</si>
  <si>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</si>
  <si>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</si>
  <si>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</si>
  <si>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</si>
  <si>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</si>
  <si>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</si>
  <si>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</si>
  <si>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</si>
  <si>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</si>
  <si>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</si>
  <si>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</si>
  <si>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</si>
  <si>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</si>
  <si>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</si>
  <si>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</si>
  <si>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</si>
  <si>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</si>
  <si>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</si>
  <si>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</si>
  <si>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</si>
  <si>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</si>
  <si>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</si>
  <si>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</si>
  <si>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</si>
  <si>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</si>
  <si>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</si>
  <si>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</si>
  <si>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</si>
  <si>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</si>
  <si>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</si>
  <si>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</si>
  <si>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</si>
  <si>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</si>
  <si>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</si>
  <si>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</si>
  <si>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</si>
  <si>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</si>
  <si>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</si>
  <si>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</si>
  <si>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</si>
  <si>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</si>
  <si>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</si>
  <si>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</si>
  <si>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</si>
  <si>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</si>
  <si>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</si>
  <si>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</si>
  <si>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</si>
  <si>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</si>
  <si>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</si>
  <si>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</si>
  <si>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</si>
  <si>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</si>
  <si>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</si>
  <si>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</si>
  <si>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</si>
  <si>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</si>
  <si>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</si>
  <si>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</si>
  <si>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</si>
  <si>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</si>
  <si>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</si>
  <si>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</si>
  <si>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</si>
  <si>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</si>
  <si>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</si>
  <si>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</si>
  <si>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</si>
  <si>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</si>
  <si>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</si>
  <si>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</si>
  <si>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</si>
  <si>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</si>
  <si>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</si>
  <si>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</si>
  <si>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</si>
  <si>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</si>
  <si>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</si>
  <si>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</si>
  <si>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</si>
  <si>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</si>
  <si>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</si>
  <si>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</si>
  <si>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</si>
  <si>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</si>
  <si>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</si>
  <si>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</si>
  <si>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</si>
  <si>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</si>
  <si>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</si>
  <si>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</si>
  <si>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</si>
  <si>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</si>
  <si>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</si>
  <si>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</si>
  <si>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</si>
  <si>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</si>
  <si>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</si>
  <si>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</si>
  <si>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</si>
  <si>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</si>
  <si>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</si>
  <si>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</si>
  <si>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</si>
  <si>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</si>
  <si>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</si>
  <si>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</si>
  <si>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</si>
  <si>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</si>
  <si>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</si>
  <si>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</si>
  <si>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</si>
  <si>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</si>
  <si>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</si>
  <si>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</si>
  <si>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</si>
  <si>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</si>
  <si>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</si>
  <si>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</si>
  <si>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</si>
  <si>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</si>
  <si>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</si>
  <si>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</si>
  <si>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</si>
  <si>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</si>
  <si>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</si>
  <si>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</si>
  <si>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</si>
  <si>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</si>
  <si>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</si>
  <si>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</si>
  <si>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</si>
  <si>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</si>
  <si>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</si>
  <si>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</si>
  <si>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</si>
  <si>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</si>
  <si>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</si>
  <si>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</si>
  <si>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</si>
  <si>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</si>
  <si>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</si>
  <si>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</si>
  <si>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</si>
  <si>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</si>
  <si>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</si>
  <si>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</si>
  <si>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</si>
  <si>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</si>
  <si>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</si>
  <si>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</si>
  <si>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</si>
  <si>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</si>
  <si>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</si>
  <si>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</si>
  <si>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</si>
  <si>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</si>
  <si>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</si>
  <si>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</si>
  <si>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</si>
  <si>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</si>
  <si>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</si>
  <si>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</si>
  <si>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</si>
  <si>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</si>
  <si>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</si>
  <si>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</si>
  <si>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</si>
  <si>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</si>
  <si>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</si>
  <si>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</si>
  <si>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</si>
  <si>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</si>
  <si>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</si>
  <si>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</si>
  <si>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</si>
  <si>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</si>
  <si>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</si>
  <si>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</si>
  <si>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</si>
  <si>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</si>
  <si>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</si>
  <si>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</si>
  <si>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</si>
  <si>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</si>
  <si>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</si>
  <si>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</si>
  <si>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</si>
  <si>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</si>
  <si>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</si>
  <si>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</si>
  <si>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</si>
  <si>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</si>
  <si>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</si>
  <si>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</si>
  <si>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</si>
  <si>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</si>
  <si>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</si>
  <si>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</si>
  <si>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</si>
  <si>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</si>
  <si>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</si>
  <si>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</si>
  <si>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</si>
  <si>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</si>
  <si>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</si>
  <si>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</si>
  <si>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</si>
  <si>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</si>
  <si>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</si>
  <si>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</si>
  <si>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</si>
  <si>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</si>
  <si>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</si>
  <si>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</si>
  <si>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</si>
  <si>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</si>
  <si>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</si>
  <si>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</si>
  <si>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</si>
  <si>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</si>
  <si>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</si>
  <si>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</si>
  <si>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</si>
  <si>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</si>
  <si>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</si>
  <si>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</si>
  <si>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</si>
  <si>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</si>
  <si>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</si>
  <si>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</si>
  <si>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</si>
  <si>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</si>
  <si>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</si>
  <si>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</si>
  <si>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</si>
  <si>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</si>
  <si>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</si>
  <si>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</si>
  <si>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</si>
  <si>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</si>
  <si>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</si>
  <si>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</si>
  <si>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</si>
  <si>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</si>
  <si>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</si>
  <si>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</si>
  <si>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</si>
  <si>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</si>
  <si>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</si>
  <si>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</si>
  <si>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</si>
  <si>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</si>
  <si>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</si>
  <si>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</si>
  <si>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</si>
  <si>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</si>
  <si>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</si>
  <si>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</si>
  <si>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</si>
  <si>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</si>
  <si>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</si>
  <si>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</si>
  <si>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</si>
  <si>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</si>
  <si>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</si>
  <si>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</si>
  <si>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</si>
  <si>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</si>
  <si>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</si>
  <si>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</si>
  <si>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</si>
  <si>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</si>
  <si>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</si>
  <si>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</si>
  <si>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</si>
  <si>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</si>
  <si>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</si>
  <si>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</si>
  <si>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</si>
  <si>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</si>
  <si>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</si>
  <si>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</si>
  <si>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</si>
  <si>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</si>
  <si>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</si>
  <si>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</si>
  <si>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</si>
  <si>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</si>
  <si>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</si>
  <si>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</si>
  <si>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</si>
  <si>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</si>
  <si>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</si>
  <si>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</si>
  <si>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</si>
  <si>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</si>
  <si>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</si>
  <si>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</si>
  <si>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</si>
  <si>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</si>
  <si>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</si>
  <si>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</si>
  <si>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</si>
  <si>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</si>
  <si>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</si>
  <si>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</si>
  <si>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</si>
  <si>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</si>
  <si>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</si>
  <si>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</si>
  <si>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</si>
  <si>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</si>
  <si>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</si>
  <si>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</si>
  <si>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</si>
  <si>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</si>
  <si>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</si>
  <si>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</si>
  <si>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</si>
  <si>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</si>
  <si>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</si>
  <si>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</si>
  <si>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</si>
  <si>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</si>
  <si>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</si>
  <si>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</si>
  <si>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</si>
  <si>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</si>
  <si>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</si>
  <si>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</si>
  <si>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</si>
  <si>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</si>
  <si>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</si>
  <si>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</si>
  <si>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</si>
  <si>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</si>
  <si>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</si>
  <si>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</si>
  <si>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</si>
  <si>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</si>
  <si>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</si>
  <si>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</si>
  <si>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</si>
  <si>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</si>
  <si>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</si>
  <si>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</si>
  <si>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</si>
  <si>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</si>
  <si>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</si>
  <si>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</si>
  <si>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</si>
  <si>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</si>
  <si>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</si>
  <si>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</si>
  <si>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</si>
  <si>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</si>
  <si>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</si>
  <si>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</si>
  <si>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</si>
  <si>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</si>
  <si>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</si>
  <si>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</si>
  <si>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</si>
  <si>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</si>
  <si>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</si>
  <si>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</si>
  <si>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</si>
  <si>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</si>
  <si>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</si>
  <si>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</si>
  <si>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</si>
  <si>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</si>
  <si>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</si>
  <si>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</si>
  <si>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</si>
  <si>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</si>
  <si>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</si>
  <si>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</si>
  <si>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</si>
  <si>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</si>
  <si>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</si>
  <si>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</si>
  <si>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</si>
  <si>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</si>
  <si>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</si>
  <si>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</si>
  <si>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</si>
  <si>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</si>
  <si>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</si>
  <si>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</si>
  <si>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</si>
  <si>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</si>
  <si>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</si>
  <si>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</si>
  <si>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</si>
  <si>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</si>
  <si>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</si>
  <si>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</si>
  <si>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</si>
  <si>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</si>
  <si>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</si>
  <si>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</si>
  <si>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</si>
  <si>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</si>
  <si>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</si>
  <si>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</si>
  <si>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</si>
  <si>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</si>
  <si>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</si>
  <si>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</si>
  <si>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</si>
  <si>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</si>
  <si>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</si>
  <si>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</si>
  <si>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</si>
  <si>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</si>
  <si>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</si>
  <si>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</si>
  <si>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</si>
  <si>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</si>
  <si>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</si>
  <si>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</si>
  <si>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</si>
  <si>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</si>
  <si>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</si>
  <si>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</si>
  <si>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</si>
  <si>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</si>
  <si>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</si>
  <si>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</si>
  <si>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</si>
  <si>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</si>
  <si>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</si>
  <si>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</si>
  <si>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</si>
  <si>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</si>
  <si>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</si>
  <si>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</si>
  <si>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</si>
  <si>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</si>
  <si>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</si>
  <si>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</si>
  <si>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</si>
  <si>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</si>
  <si>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</si>
  <si>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</si>
  <si>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</si>
  <si>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</si>
  <si>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</si>
  <si>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</si>
  <si>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</si>
  <si>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</si>
  <si>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</si>
  <si>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</si>
  <si>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</si>
  <si>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</si>
  <si>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</si>
  <si>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</si>
  <si>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</si>
  <si>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</si>
  <si>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</si>
  <si>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</si>
  <si>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</si>
  <si>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</si>
  <si>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</si>
  <si>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</si>
  <si>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</si>
  <si>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</si>
  <si>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</si>
  <si>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</si>
  <si>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</si>
  <si>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</si>
  <si>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</si>
  <si>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</si>
  <si>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</si>
  <si>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</si>
  <si>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</si>
  <si>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</si>
  <si>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</si>
  <si>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</si>
  <si>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</si>
  <si>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</si>
  <si>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</si>
  <si>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</si>
  <si>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</si>
  <si>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</si>
  <si>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</si>
  <si>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</si>
  <si>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</si>
  <si>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</si>
  <si>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</si>
  <si>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</si>
  <si>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</si>
  <si>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</si>
  <si>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</si>
  <si>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</si>
  <si>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</si>
  <si>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</si>
  <si>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</si>
  <si>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</si>
  <si>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</si>
  <si>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</si>
  <si>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</si>
  <si>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</si>
  <si>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</si>
  <si>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</si>
  <si>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</si>
  <si>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</si>
  <si>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</si>
  <si>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</si>
  <si>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</si>
  <si>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</si>
  <si>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</si>
  <si>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</si>
  <si>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</si>
  <si>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</si>
  <si>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</si>
  <si>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</si>
  <si>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</si>
  <si>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</si>
  <si>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</si>
  <si>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</si>
  <si>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</si>
  <si>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</si>
  <si>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</si>
  <si>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</si>
  <si>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</si>
  <si>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</si>
  <si>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</si>
  <si>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</si>
  <si>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</si>
  <si>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</si>
  <si>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</si>
  <si>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</si>
  <si>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</si>
  <si>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</si>
  <si>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</si>
  <si>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</si>
  <si>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</si>
  <si>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</si>
  <si>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</si>
  <si>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</si>
  <si>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</si>
  <si>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</si>
  <si>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</si>
  <si>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</si>
  <si>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</si>
  <si>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</si>
  <si>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</si>
  <si>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</si>
  <si>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</si>
  <si>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</si>
  <si>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</si>
  <si>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</si>
  <si>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</si>
  <si>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</si>
  <si>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</si>
  <si>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</si>
  <si>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</si>
  <si>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</si>
  <si>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</si>
  <si>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</si>
  <si>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</si>
  <si>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</si>
  <si>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</si>
  <si>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</si>
  <si>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</si>
  <si>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</si>
  <si>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</si>
  <si>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</si>
  <si>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</si>
  <si>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</si>
  <si>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</si>
  <si>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</si>
  <si>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</si>
  <si>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</si>
  <si>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</si>
  <si>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</si>
  <si>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</si>
  <si>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</si>
  <si>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</si>
  <si>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</si>
  <si>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</si>
  <si>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</si>
  <si>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</si>
  <si>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</si>
  <si>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</si>
  <si>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</si>
  <si>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</si>
  <si>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</si>
  <si>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</si>
  <si>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</si>
  <si>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</si>
  <si>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</si>
  <si>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</si>
  <si>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</si>
  <si>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</si>
  <si>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</si>
  <si>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</si>
  <si>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</si>
  <si>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</si>
  <si>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</si>
  <si>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</si>
  <si>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</si>
  <si>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</si>
  <si>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</si>
  <si>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</si>
  <si>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</si>
  <si>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</si>
  <si>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</si>
  <si>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</si>
  <si>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</si>
  <si>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</si>
  <si>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</si>
  <si>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</si>
  <si>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</si>
  <si>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</si>
  <si>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</si>
  <si>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</si>
  <si>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</si>
  <si>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</si>
  <si>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</si>
  <si>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</si>
  <si>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</si>
  <si>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</si>
  <si>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</si>
  <si>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</si>
  <si>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</si>
  <si>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</si>
  <si>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</si>
  <si>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</si>
  <si>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</si>
  <si>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</si>
  <si>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</si>
  <si>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</si>
  <si>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</si>
  <si>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</si>
  <si>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</si>
  <si>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</si>
  <si>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</si>
  <si>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</si>
  <si>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</si>
  <si>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</si>
  <si>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</si>
  <si>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</si>
  <si>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</si>
  <si>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</si>
  <si>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</si>
  <si>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</si>
  <si>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</si>
  <si>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</si>
  <si>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</si>
  <si>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</si>
  <si>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</si>
  <si>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</si>
  <si>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</si>
  <si>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</si>
  <si>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</si>
  <si>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</si>
  <si>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</si>
  <si>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</si>
  <si>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</si>
  <si>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</si>
  <si>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</si>
  <si>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</si>
  <si>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</si>
  <si>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</si>
  <si>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</si>
  <si>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</si>
  <si>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</si>
  <si>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</si>
  <si>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</si>
  <si>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</si>
  <si>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</si>
  <si>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</si>
  <si>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</si>
  <si>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</si>
  <si>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</si>
  <si>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</si>
  <si>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</si>
  <si>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</si>
  <si>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</si>
  <si>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</si>
  <si>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</si>
  <si>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</si>
  <si>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</si>
  <si>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</si>
  <si>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</si>
  <si>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</si>
  <si>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</si>
  <si>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</si>
  <si>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</si>
  <si>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</si>
  <si>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</si>
  <si>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</si>
  <si>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</si>
  <si>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</si>
  <si>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</si>
  <si>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</si>
  <si>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</si>
  <si>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</si>
  <si>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</si>
  <si>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</si>
  <si>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</si>
  <si>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</si>
  <si>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</si>
  <si>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</si>
  <si>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</si>
  <si>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</si>
  <si>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</si>
  <si>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</si>
  <si>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</si>
  <si>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</si>
  <si>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</si>
  <si>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</si>
  <si>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</si>
  <si>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</si>
  <si>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</si>
  <si>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</si>
  <si>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</si>
  <si>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</si>
  <si>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</si>
  <si>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</si>
  <si>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</si>
  <si>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</si>
  <si>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</si>
  <si>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</si>
  <si>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</si>
  <si>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</si>
  <si>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</si>
  <si>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</si>
  <si>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</si>
  <si>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</si>
  <si>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</si>
  <si>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</si>
  <si>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</si>
  <si>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</si>
  <si>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</si>
  <si>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</si>
  <si>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</si>
  <si>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</si>
  <si>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</si>
  <si>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</si>
  <si>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</si>
  <si>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</si>
  <si>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</si>
  <si>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</si>
  <si>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</si>
  <si>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</si>
  <si>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</si>
  <si>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</si>
  <si>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</si>
  <si>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</si>
  <si>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</si>
  <si>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</si>
  <si>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</si>
  <si>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</si>
  <si>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</si>
  <si>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</si>
  <si>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</si>
  <si>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</si>
  <si>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</si>
  <si>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</si>
  <si>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</si>
  <si>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</si>
  <si>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</si>
  <si>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</si>
  <si>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</si>
  <si>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</si>
  <si>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</si>
  <si>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</si>
  <si>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</si>
  <si>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</si>
  <si>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</si>
  <si>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</si>
  <si>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</si>
  <si>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</si>
  <si>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</si>
  <si>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</si>
  <si>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</si>
  <si>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</si>
  <si>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</si>
  <si>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</si>
  <si>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</si>
  <si>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</si>
  <si>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</si>
  <si>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</si>
  <si>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</si>
  <si>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</si>
  <si>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</si>
  <si>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</si>
  <si>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</si>
  <si>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</si>
  <si>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</si>
  <si>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</si>
  <si>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</si>
  <si>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</si>
  <si>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</si>
  <si>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</si>
  <si>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</si>
  <si>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</si>
  <si>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</si>
  <si>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</si>
  <si>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</si>
  <si>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</si>
  <si>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</si>
  <si>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</si>
  <si>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</si>
  <si>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</si>
  <si>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</si>
  <si>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</si>
  <si>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</si>
  <si>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</si>
  <si>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</si>
  <si>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</si>
  <si>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</si>
  <si>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</si>
  <si>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</si>
  <si>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</si>
  <si>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</si>
  <si>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</si>
  <si>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</si>
  <si>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</si>
  <si>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</si>
  <si>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</si>
  <si>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</si>
  <si>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</si>
  <si>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</si>
  <si>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</si>
  <si>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</si>
  <si>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</si>
  <si>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</si>
  <si>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</si>
  <si>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</si>
  <si>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</si>
  <si>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</si>
  <si>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</si>
  <si>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</si>
  <si>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</si>
  <si>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</si>
  <si>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</si>
  <si>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</si>
  <si>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</si>
  <si>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</si>
  <si>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</si>
  <si>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</si>
  <si>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</si>
  <si>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</si>
  <si>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</si>
  <si>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</si>
  <si>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</si>
  <si>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</si>
  <si>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</si>
  <si>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</si>
  <si>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</si>
  <si>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</si>
  <si>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</si>
  <si>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</si>
  <si>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</si>
  <si>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</si>
  <si>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</si>
  <si>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</si>
  <si>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</si>
  <si>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</si>
  <si>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</si>
  <si>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</si>
  <si>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</si>
  <si>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</si>
  <si>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</si>
  <si>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</si>
  <si>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</si>
  <si>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</si>
  <si>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</si>
  <si>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</si>
  <si>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</si>
  <si>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</si>
  <si>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</si>
  <si>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</si>
  <si>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</si>
  <si>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</si>
  <si>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</si>
  <si>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</si>
  <si>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</si>
  <si>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</si>
  <si>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</si>
  <si>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</si>
  <si>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</si>
  <si>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</si>
  <si>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</si>
  <si>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</si>
  <si>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</si>
  <si>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</si>
  <si>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</si>
  <si>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</si>
  <si>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</si>
  <si>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</si>
  <si>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</si>
  <si>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</si>
  <si>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</si>
  <si>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</si>
  <si>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</si>
  <si>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</si>
  <si>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</si>
  <si>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</si>
  <si>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</si>
  <si>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</si>
  <si>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</si>
  <si>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</si>
  <si>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</si>
  <si>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</si>
  <si>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</si>
  <si>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</si>
  <si>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</si>
  <si>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</si>
  <si>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</si>
  <si>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</si>
  <si>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</si>
  <si>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</si>
  <si>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</si>
  <si>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</si>
  <si>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</si>
  <si>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</si>
  <si>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</si>
  <si>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</si>
  <si>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</si>
  <si>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</si>
  <si>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</si>
  <si>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</si>
  <si>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</si>
  <si>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</si>
  <si>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</si>
  <si>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</si>
  <si>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</si>
  <si>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</si>
  <si>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</si>
  <si>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</si>
  <si>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</si>
  <si>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</si>
  <si>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</si>
  <si>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</si>
  <si>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</si>
  <si>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</si>
  <si>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</si>
  <si>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</si>
  <si>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</si>
  <si>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</si>
  <si>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</si>
  <si>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</si>
  <si>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</si>
  <si>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</si>
  <si>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</si>
  <si>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</si>
  <si>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</si>
  <si>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</si>
  <si>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</si>
  <si>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</si>
  <si>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</si>
  <si>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</si>
  <si>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</si>
  <si>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</si>
  <si>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</si>
  <si>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</si>
  <si>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</si>
  <si>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</si>
  <si>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</si>
  <si>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</si>
  <si>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</si>
  <si>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</si>
  <si>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</si>
  <si>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</si>
  <si>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</si>
  <si>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</si>
  <si>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</si>
  <si>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</si>
  <si>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</si>
  <si>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</si>
  <si>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</si>
  <si>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</si>
  <si>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</si>
  <si>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</si>
  <si>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</si>
  <si>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</si>
  <si>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</si>
  <si>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</si>
  <si>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</si>
  <si>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</si>
  <si>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</si>
  <si>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</si>
  <si>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</si>
  <si>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</si>
  <si>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</si>
  <si>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</si>
  <si>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</si>
  <si>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</si>
  <si>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</si>
  <si>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</si>
  <si>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</si>
  <si>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</si>
  <si>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</si>
  <si>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</si>
  <si>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</si>
  <si>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</si>
  <si>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</si>
  <si>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</si>
  <si>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</si>
  <si>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</si>
  <si>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</si>
  <si>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</si>
  <si>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</si>
  <si>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</si>
  <si>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</si>
  <si>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</si>
  <si>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</si>
  <si>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</si>
  <si>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</si>
  <si>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</si>
  <si>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</si>
  <si>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</si>
  <si>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</si>
  <si>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</si>
  <si>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</si>
  <si>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</si>
  <si>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</si>
  <si>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</si>
  <si>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</si>
  <si>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</si>
  <si>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</si>
  <si>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</si>
  <si>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</si>
  <si>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</si>
  <si>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</si>
  <si>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</si>
  <si>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</si>
  <si>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</si>
  <si>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</si>
  <si>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</si>
  <si>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</si>
  <si>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</si>
  <si>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</si>
  <si>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</si>
  <si>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</si>
  <si>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</si>
  <si>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</si>
  <si>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</si>
  <si>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</si>
  <si>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</si>
  <si>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</si>
  <si>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</si>
  <si>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</si>
  <si>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</si>
  <si>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</si>
  <si>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</si>
  <si>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</si>
  <si>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</si>
  <si>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</si>
  <si>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</si>
  <si>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</si>
  <si>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</si>
  <si>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</si>
  <si>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</si>
  <si>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</si>
  <si>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</si>
  <si>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</si>
  <si>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</si>
  <si>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</si>
  <si>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</si>
  <si>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</si>
  <si>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</si>
  <si>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</si>
  <si>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</si>
  <si>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</si>
  <si>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</si>
  <si>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</si>
  <si>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</si>
  <si>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</si>
  <si>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</si>
  <si>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</si>
  <si>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</si>
  <si>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</si>
  <si>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</si>
  <si>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</si>
  <si>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</si>
  <si>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</si>
  <si>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</si>
  <si>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</si>
  <si>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</si>
  <si>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</si>
  <si>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</si>
  <si>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</si>
  <si>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</si>
  <si>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</si>
  <si>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</si>
  <si>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</si>
  <si>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</si>
  <si>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</si>
  <si>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</si>
  <si>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</si>
  <si>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</si>
  <si>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</si>
  <si>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</si>
  <si>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</si>
  <si>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</si>
  <si>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</si>
  <si>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</si>
  <si>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</si>
  <si>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</si>
  <si>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</si>
  <si>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</si>
  <si>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</si>
  <si>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</si>
  <si>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</si>
  <si>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</si>
  <si>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</si>
  <si>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</si>
  <si>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</si>
  <si>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</si>
  <si>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</si>
  <si>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</si>
  <si>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</si>
  <si>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</si>
  <si>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</si>
  <si>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</si>
  <si>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</si>
  <si>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</si>
  <si>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</si>
  <si>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</si>
  <si>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</si>
  <si>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</si>
  <si>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</si>
  <si>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</si>
  <si>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</si>
  <si>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</si>
  <si>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</si>
  <si>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</si>
  <si>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</si>
  <si>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</si>
  <si>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</si>
  <si>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</si>
  <si>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</si>
  <si>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</si>
  <si>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</si>
  <si>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</si>
  <si>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</si>
  <si>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</si>
  <si>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</si>
  <si>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</si>
  <si>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</si>
  <si>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</si>
  <si>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</si>
  <si>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</si>
  <si>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</si>
  <si>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</si>
  <si>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</si>
  <si>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</si>
  <si>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</si>
  <si>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</si>
  <si>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</si>
  <si>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</si>
  <si>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</si>
  <si>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</si>
  <si>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</si>
  <si>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</si>
  <si>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</si>
  <si>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</si>
  <si>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</si>
  <si>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</si>
  <si>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</si>
  <si>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</si>
  <si>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</si>
  <si>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</si>
  <si>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</si>
  <si>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</si>
  <si>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</si>
  <si>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</si>
  <si>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</si>
  <si>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</si>
  <si>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</si>
  <si>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</si>
  <si>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</si>
  <si>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</si>
  <si>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</si>
  <si>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</si>
  <si>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</si>
  <si>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</si>
  <si>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</si>
  <si>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</si>
  <si>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</si>
  <si>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</si>
  <si>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</si>
  <si>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</si>
  <si>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</si>
  <si>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</si>
  <si>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</si>
  <si>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</si>
  <si>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</si>
  <si>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</si>
  <si>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</si>
  <si>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</si>
  <si>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</si>
  <si>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</si>
  <si>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</si>
  <si>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</si>
  <si>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</si>
  <si>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</si>
  <si>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</si>
  <si>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</si>
  <si>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</si>
  <si>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</si>
  <si>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</si>
  <si>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</si>
  <si>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</si>
  <si>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</si>
  <si>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</si>
  <si>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</si>
  <si>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</si>
  <si>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</si>
  <si>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</si>
  <si>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</si>
  <si>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</si>
  <si>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</si>
  <si>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</si>
  <si>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</si>
  <si>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</si>
  <si>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</si>
  <si>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</si>
  <si>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</si>
  <si>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</si>
  <si>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</si>
  <si>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</si>
  <si>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</si>
  <si>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</si>
  <si>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</si>
  <si>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</si>
  <si>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</si>
  <si>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</si>
  <si>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</si>
  <si>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</si>
  <si>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</si>
  <si>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</si>
  <si>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</si>
  <si>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</si>
  <si>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</si>
  <si>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</si>
  <si>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</si>
  <si>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</si>
  <si>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</si>
  <si>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</si>
  <si>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</si>
  <si>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</si>
  <si>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</si>
  <si>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</si>
  <si>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</si>
  <si>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</si>
  <si>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</si>
  <si>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</si>
  <si>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</si>
  <si>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</si>
  <si>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</si>
  <si>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</si>
  <si>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</si>
  <si>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</si>
  <si>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</si>
  <si>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</si>
  <si>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</si>
  <si>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</si>
  <si>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</si>
  <si>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</si>
  <si>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</si>
  <si>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</si>
  <si>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</si>
  <si>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</si>
  <si>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</si>
  <si>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</si>
  <si>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</si>
  <si>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</si>
  <si>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</si>
  <si>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</si>
  <si>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</si>
  <si>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</si>
  <si>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</si>
  <si>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</si>
  <si>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</si>
  <si>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</si>
  <si>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</si>
  <si>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</si>
  <si>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</si>
  <si>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</si>
  <si>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</si>
  <si>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</si>
  <si>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</si>
  <si>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</si>
  <si>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</si>
  <si>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</si>
  <si>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</si>
  <si>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</si>
  <si>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</si>
  <si>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</si>
  <si>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</si>
  <si>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</si>
  <si>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</si>
  <si>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</si>
  <si>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</si>
  <si>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</si>
  <si>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</si>
  <si>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</si>
  <si>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</si>
  <si>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</si>
  <si>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</si>
  <si>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</si>
  <si>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</si>
  <si>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</si>
  <si>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</si>
  <si>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</si>
  <si>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</si>
  <si>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</si>
  <si>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</si>
  <si>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</si>
  <si>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</si>
  <si>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</si>
  <si>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</si>
  <si>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</si>
  <si>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</si>
  <si>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</si>
  <si>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</si>
  <si>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</si>
  <si>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</si>
  <si>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</si>
  <si>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</si>
  <si>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</si>
  <si>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</si>
  <si>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</si>
  <si>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</si>
  <si>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</si>
  <si>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</si>
  <si>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</si>
  <si>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</si>
  <si>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</si>
  <si>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</si>
  <si>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</si>
  <si>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</si>
  <si>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</si>
  <si>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</si>
  <si>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</si>
  <si>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</si>
  <si>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</si>
  <si>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</si>
  <si>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</si>
  <si>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</si>
  <si>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</si>
  <si>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</si>
  <si>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</si>
  <si>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</si>
  <si>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</si>
  <si>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</si>
  <si>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</si>
  <si>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</si>
  <si>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</si>
  <si>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</si>
  <si>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</si>
  <si>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</si>
  <si>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</si>
  <si>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</si>
  <si>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</si>
  <si>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</si>
  <si>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</si>
  <si>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</si>
  <si>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</si>
  <si>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</si>
  <si>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</si>
  <si>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</si>
  <si>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</si>
  <si>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</si>
  <si>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</si>
  <si>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</si>
  <si>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</si>
  <si>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</si>
  <si>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</si>
  <si>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</si>
  <si>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</si>
  <si>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</si>
  <si>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</si>
  <si>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</si>
  <si>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</si>
  <si>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</si>
  <si>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</si>
  <si>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</si>
  <si>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</si>
  <si>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</si>
  <si>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</si>
  <si>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</si>
  <si>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</si>
  <si>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</si>
  <si>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</si>
  <si>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</si>
  <si>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</si>
  <si>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</si>
  <si>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</si>
  <si>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</si>
  <si>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</si>
  <si>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</si>
  <si>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</si>
  <si>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</si>
  <si>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</si>
  <si>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</si>
  <si>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</si>
  <si>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</si>
  <si>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</si>
  <si>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</si>
  <si>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</si>
  <si>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</si>
  <si>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</si>
  <si>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</si>
  <si>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</si>
  <si>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</si>
  <si>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</si>
  <si>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</si>
  <si>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</si>
  <si>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</si>
  <si>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</si>
  <si>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</si>
  <si>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</si>
  <si>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</si>
  <si>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</si>
  <si>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</si>
  <si>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</si>
  <si>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</si>
  <si>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</si>
  <si>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</si>
  <si>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</si>
  <si>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</si>
  <si>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</si>
  <si>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</si>
  <si>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</si>
  <si>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</si>
  <si>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</si>
  <si>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</si>
  <si>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</si>
  <si>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</si>
  <si>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</si>
  <si>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</si>
  <si>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</si>
  <si>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</si>
  <si>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</si>
  <si>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</si>
  <si>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</si>
  <si>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</si>
  <si>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</si>
  <si>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</si>
  <si>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</si>
  <si>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</si>
  <si>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</si>
  <si>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</si>
  <si>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</si>
  <si>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</si>
  <si>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</si>
  <si>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</si>
  <si>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</si>
  <si>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</si>
  <si>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</si>
  <si>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</si>
  <si>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</si>
  <si>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</si>
  <si>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</si>
  <si>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</si>
  <si>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</si>
  <si>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</si>
  <si>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</si>
  <si>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</si>
  <si>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</si>
  <si>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</si>
  <si>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</si>
  <si>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</si>
  <si>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</si>
  <si>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</si>
  <si>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</si>
  <si>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</si>
  <si>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</si>
  <si>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</si>
  <si>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</si>
  <si>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</si>
  <si>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</si>
  <si>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</si>
  <si>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</si>
  <si>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</si>
  <si>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</si>
  <si>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</si>
  <si>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</si>
  <si>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</si>
  <si>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</si>
  <si>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</si>
  <si>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</si>
  <si>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</si>
  <si>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</si>
  <si>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</si>
  <si>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</si>
  <si>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</si>
  <si>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</si>
  <si>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</si>
  <si>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</si>
  <si>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</si>
  <si>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</si>
  <si>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</si>
  <si>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</si>
  <si>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</si>
  <si>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</si>
  <si>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</si>
  <si>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</si>
  <si>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</si>
  <si>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</si>
  <si>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</si>
  <si>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</si>
  <si>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</si>
  <si>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</si>
  <si>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</si>
  <si>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</si>
  <si>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</si>
  <si>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</si>
  <si>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</si>
  <si>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</si>
  <si>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</si>
  <si>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</si>
  <si>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</si>
  <si>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</si>
  <si>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</si>
  <si>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</si>
  <si>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</si>
  <si>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</si>
  <si>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</si>
  <si>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</si>
  <si>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</si>
  <si>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</si>
  <si>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</si>
  <si>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</si>
  <si>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</si>
  <si>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</si>
  <si>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</si>
  <si>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</si>
  <si>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</si>
  <si>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</si>
  <si>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</si>
  <si>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</si>
  <si>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</si>
  <si>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</si>
  <si>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</si>
  <si>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</si>
  <si>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</si>
  <si>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</si>
  <si>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</si>
  <si>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</si>
  <si>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</si>
  <si>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</si>
  <si>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</si>
  <si>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</si>
  <si>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</si>
  <si>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</si>
  <si>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</si>
  <si>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</si>
  <si>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</si>
  <si>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</si>
  <si>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</si>
  <si>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</si>
  <si>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</si>
  <si>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</si>
  <si>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</si>
  <si>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</si>
  <si>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</si>
  <si>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</si>
  <si>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</si>
  <si>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</si>
  <si>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</si>
  <si>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</si>
  <si>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</si>
  <si>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</si>
  <si>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</si>
  <si>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</si>
  <si>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</si>
  <si>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</si>
  <si>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</si>
  <si>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</si>
  <si>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</si>
  <si>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</si>
  <si>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</si>
  <si>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</si>
  <si>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</si>
  <si>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</si>
  <si>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</si>
  <si>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</si>
  <si>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</si>
  <si>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</si>
  <si>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</si>
  <si>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</si>
  <si>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</si>
  <si>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</si>
  <si>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</si>
  <si>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</si>
  <si>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</si>
  <si>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</si>
  <si>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</si>
  <si>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</si>
  <si>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</si>
  <si>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</si>
  <si>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</si>
  <si>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</si>
  <si>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</si>
  <si>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</si>
  <si>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</si>
  <si>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</si>
  <si>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</si>
  <si>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</si>
  <si>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</si>
  <si>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</si>
  <si>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</si>
  <si>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</si>
  <si>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</si>
  <si>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</si>
  <si>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</si>
  <si>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</si>
  <si>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</si>
  <si>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</si>
  <si>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</si>
  <si>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</si>
  <si>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</si>
  <si>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</si>
  <si>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</si>
  <si>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</si>
  <si>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</si>
  <si>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</si>
  <si>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</si>
  <si>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</si>
  <si>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</si>
  <si>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</si>
  <si>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</si>
  <si>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</si>
  <si>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</si>
  <si>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</si>
  <si>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</si>
  <si>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</si>
  <si>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</si>
  <si>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</si>
  <si>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</si>
  <si>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</si>
  <si>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</si>
  <si>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</si>
  <si>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</si>
  <si>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</si>
  <si>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</si>
  <si>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</si>
  <si>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</si>
  <si>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</si>
  <si>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</si>
  <si>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</si>
  <si>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</si>
  <si>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</si>
  <si>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</si>
  <si>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</si>
  <si>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</si>
  <si>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</si>
  <si>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</si>
  <si>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</si>
  <si>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</si>
  <si>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</si>
  <si>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</si>
  <si>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</si>
  <si>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</si>
  <si>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</si>
  <si>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</si>
  <si>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</si>
  <si>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</si>
  <si>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</si>
  <si>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</si>
  <si>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</si>
  <si>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</si>
  <si>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</si>
  <si>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</si>
  <si>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</si>
  <si>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</si>
  <si>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</si>
  <si>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</si>
  <si>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</si>
  <si>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</si>
  <si>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</si>
  <si>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</si>
  <si>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</si>
  <si>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</si>
  <si>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</si>
  <si>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</si>
  <si>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</si>
  <si>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</si>
  <si>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</si>
  <si>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</si>
  <si>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</si>
  <si>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</si>
  <si>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</si>
  <si>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</si>
  <si>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</si>
  <si>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</si>
  <si>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</si>
  <si>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</si>
  <si>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</si>
  <si>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</si>
  <si>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</si>
  <si>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</si>
  <si>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</si>
  <si>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</si>
  <si>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</si>
  <si>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</si>
  <si>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</si>
  <si>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</si>
  <si>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</si>
  <si>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</si>
  <si>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</si>
  <si>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</si>
  <si>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</si>
  <si>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</si>
  <si>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</si>
  <si>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</si>
  <si>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</si>
  <si>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</si>
  <si>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</si>
  <si>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</si>
  <si>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</si>
  <si>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</si>
  <si>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</si>
  <si>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</si>
  <si>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</si>
  <si>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</si>
  <si>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</si>
  <si>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</si>
  <si>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</si>
  <si>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</si>
  <si>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</si>
  <si>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</si>
  <si>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</si>
  <si>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</si>
  <si>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</si>
  <si>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</si>
  <si>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</si>
  <si>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</si>
  <si>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</si>
  <si>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</si>
  <si>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</si>
  <si>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</si>
  <si>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</si>
  <si>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</si>
  <si>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</si>
  <si>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</si>
  <si>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</si>
  <si>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</si>
  <si>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</si>
  <si>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</si>
  <si>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</si>
  <si>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</si>
  <si>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</si>
  <si>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</si>
  <si>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</si>
  <si>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</si>
  <si>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</si>
  <si>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</si>
  <si>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</si>
  <si>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</si>
  <si>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</si>
  <si>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</si>
  <si>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</si>
  <si>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</si>
  <si>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</si>
  <si>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</si>
  <si>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</si>
  <si>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</si>
  <si>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</si>
  <si>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</si>
  <si>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</si>
  <si>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</si>
  <si>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</si>
  <si>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</si>
  <si>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</si>
  <si>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</si>
  <si>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</si>
  <si>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</si>
  <si>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</si>
  <si>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</si>
  <si>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</si>
  <si>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</si>
  <si>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</si>
  <si>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</si>
  <si>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</si>
  <si>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</si>
  <si>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</si>
  <si>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</si>
  <si>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</si>
  <si>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</si>
  <si>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</si>
  <si>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</si>
  <si>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</si>
  <si>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</si>
  <si>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</si>
  <si>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</si>
  <si>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</si>
  <si>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</si>
  <si>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</si>
  <si>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</si>
  <si>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</si>
  <si>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</si>
  <si>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</si>
  <si>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</si>
  <si>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</si>
  <si>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</si>
  <si>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</si>
  <si>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</si>
  <si>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</si>
  <si>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</si>
  <si>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</si>
  <si>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</si>
  <si>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</si>
  <si>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</si>
  <si>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</si>
  <si>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</si>
  <si>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</si>
  <si>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</si>
  <si>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</si>
  <si>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</si>
  <si>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</si>
  <si>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</si>
  <si>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</si>
  <si>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</si>
  <si>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</si>
  <si>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</si>
  <si>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</si>
  <si>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</si>
  <si>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</si>
  <si>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</si>
  <si>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</si>
  <si>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</si>
  <si>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</si>
  <si>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</si>
  <si>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</si>
  <si>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</si>
  <si>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</si>
  <si>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</si>
  <si>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</si>
  <si>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</si>
  <si>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</si>
  <si>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</si>
  <si>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</si>
  <si>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</si>
  <si>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</si>
  <si>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</si>
  <si>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</si>
  <si>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</si>
  <si>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</si>
  <si>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</si>
  <si>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</si>
  <si>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</si>
  <si>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</si>
  <si>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</si>
  <si>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</si>
  <si>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</si>
  <si>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</si>
  <si>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</si>
  <si>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</si>
  <si>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</si>
  <si>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</si>
  <si>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</si>
  <si>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</si>
  <si>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</si>
  <si>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</si>
  <si>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</si>
  <si>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</si>
  <si>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</si>
  <si>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</si>
  <si>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</si>
  <si>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</si>
  <si>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</si>
  <si>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</si>
  <si>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</si>
  <si>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</si>
  <si>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</si>
  <si>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</si>
  <si>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</si>
  <si>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</si>
  <si>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</si>
  <si>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</si>
  <si>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</si>
  <si>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</si>
  <si>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</si>
  <si>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</si>
  <si>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</si>
  <si>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</si>
  <si>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</si>
  <si>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</si>
  <si>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</si>
  <si>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</si>
  <si>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</si>
  <si>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</si>
  <si>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</si>
  <si>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</si>
  <si>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</si>
  <si>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</si>
  <si>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</si>
  <si>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</si>
  <si>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</si>
  <si>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</si>
  <si>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</si>
  <si>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</si>
  <si>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</si>
  <si>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</si>
  <si>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</si>
  <si>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</si>
  <si>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</si>
  <si>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</si>
  <si>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</si>
  <si>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</si>
  <si>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</si>
  <si>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</si>
  <si>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</si>
  <si>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</si>
  <si>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</si>
  <si>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</si>
  <si>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</si>
  <si>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</si>
  <si>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</si>
  <si>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</si>
  <si>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</si>
  <si>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</si>
  <si>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</si>
  <si>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</si>
  <si>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</si>
  <si>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</si>
  <si>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</si>
  <si>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</si>
  <si>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</si>
  <si>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</si>
  <si>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</si>
  <si>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</si>
  <si>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</si>
  <si>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</si>
  <si>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</si>
  <si>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</si>
  <si>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</si>
  <si>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</si>
  <si>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</si>
  <si>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</si>
  <si>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</si>
  <si>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</si>
  <si>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</si>
  <si>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</si>
  <si>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</si>
  <si>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</si>
  <si>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</si>
  <si>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</si>
  <si>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</si>
  <si>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</si>
  <si>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</si>
  <si>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</si>
  <si>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</si>
  <si>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</si>
  <si>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</si>
  <si>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</si>
  <si>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</si>
  <si>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</si>
  <si>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</si>
  <si>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</si>
  <si>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</si>
  <si>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</si>
  <si>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</si>
  <si>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</si>
  <si>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</si>
  <si>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</si>
  <si>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</si>
  <si>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</si>
  <si>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</si>
  <si>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</si>
  <si>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</si>
  <si>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</si>
  <si>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</si>
  <si>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</si>
  <si>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</si>
  <si>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</si>
  <si>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</si>
  <si>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</si>
  <si>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</si>
  <si>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</si>
  <si>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</si>
  <si>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</si>
  <si>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</si>
  <si>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</si>
  <si>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</si>
  <si>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</si>
  <si>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</si>
  <si>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</si>
  <si>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</si>
  <si>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</si>
  <si>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</si>
  <si>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</si>
  <si>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</si>
  <si>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</si>
  <si>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</si>
  <si>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</si>
  <si>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</si>
  <si>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</si>
  <si>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</si>
  <si>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</si>
  <si>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</si>
  <si>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</si>
  <si>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</si>
  <si>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</si>
  <si>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</si>
  <si>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</si>
  <si>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</si>
  <si>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</si>
  <si>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</si>
  <si>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</si>
  <si>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</si>
  <si>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</si>
  <si>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</si>
  <si>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</si>
  <si>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</si>
  <si>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</si>
  <si>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</si>
  <si>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</si>
  <si>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</si>
  <si>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</si>
  <si>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</si>
  <si>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</si>
  <si>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</si>
  <si>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</si>
  <si>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</si>
  <si>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</si>
  <si>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</si>
  <si>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</si>
  <si>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</si>
  <si>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</si>
  <si>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</si>
  <si>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</si>
  <si>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</si>
  <si>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</si>
  <si>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</si>
  <si>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</si>
  <si>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</si>
  <si>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</si>
  <si>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</si>
  <si>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</si>
  <si>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</si>
  <si>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</si>
  <si>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</si>
  <si>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</si>
  <si>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</si>
  <si>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</si>
  <si>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</si>
  <si>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</si>
  <si>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</si>
  <si>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</si>
  <si>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</si>
  <si>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</si>
  <si>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</si>
  <si>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</si>
  <si>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</si>
  <si>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</si>
  <si>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</si>
  <si>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</si>
  <si>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</si>
  <si>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</si>
  <si>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</si>
  <si>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</si>
  <si>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</si>
  <si>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</si>
  <si>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</si>
  <si>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</si>
  <si>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</si>
  <si>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</si>
  <si>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</si>
  <si>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</si>
  <si>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</si>
  <si>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</si>
  <si>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</si>
  <si>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</si>
  <si>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</si>
  <si>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</si>
  <si>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</si>
  <si>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</si>
  <si>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</si>
  <si>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</si>
  <si>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</si>
  <si>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</si>
  <si>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</si>
  <si>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</si>
  <si>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</si>
  <si>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</si>
  <si>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</si>
  <si>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</si>
  <si>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</si>
  <si>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</si>
  <si>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</si>
  <si>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</si>
  <si>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</si>
  <si>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</si>
  <si>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</si>
  <si>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</si>
  <si>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</si>
  <si>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</si>
  <si>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</si>
  <si>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</si>
  <si>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</si>
  <si>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</si>
  <si>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</si>
  <si>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</si>
  <si>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</si>
  <si>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</si>
  <si>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</si>
  <si>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</si>
  <si>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</si>
  <si>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</si>
  <si>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</si>
  <si>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</si>
  <si>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</si>
  <si>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</si>
  <si>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</si>
  <si>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</si>
  <si>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</si>
  <si>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</si>
  <si>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</si>
  <si>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</si>
  <si>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</si>
  <si>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</si>
  <si>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</si>
  <si>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</si>
  <si>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</si>
  <si>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</si>
  <si>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</si>
  <si>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</si>
  <si>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</si>
  <si>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</si>
  <si>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</si>
  <si>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</si>
  <si>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</si>
  <si>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</si>
  <si>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</si>
  <si>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</si>
  <si>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</si>
  <si>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</si>
  <si>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</si>
  <si>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</si>
  <si>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</si>
  <si>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</si>
  <si>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</si>
  <si>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</si>
  <si>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</si>
  <si>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</si>
  <si>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</si>
  <si>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</si>
  <si>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</si>
  <si>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</si>
  <si>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</si>
  <si>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</si>
  <si>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</si>
  <si>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</si>
  <si>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</si>
  <si>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</si>
  <si>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</si>
  <si>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</si>
  <si>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</si>
  <si>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</si>
  <si>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</si>
  <si>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</si>
  <si>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</si>
  <si>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</si>
  <si>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</si>
  <si>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</si>
  <si>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</si>
  <si>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</si>
  <si>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</si>
  <si>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</si>
  <si>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</si>
  <si>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</si>
  <si>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</si>
  <si>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</si>
  <si>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</si>
  <si>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</si>
  <si>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</si>
  <si>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</si>
  <si>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</si>
  <si>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</si>
  <si>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</si>
  <si>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</si>
  <si>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</si>
  <si>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</si>
  <si>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</si>
  <si>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</si>
  <si>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</si>
  <si>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</si>
  <si>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</si>
  <si>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</si>
  <si>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</si>
  <si>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</si>
  <si>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</si>
  <si>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</si>
  <si>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</si>
  <si>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</si>
  <si>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</si>
  <si>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</si>
  <si>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</si>
  <si>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</si>
  <si>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</si>
  <si>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</si>
  <si>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</si>
  <si>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</si>
  <si>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</si>
  <si>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</si>
  <si>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</si>
  <si>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</si>
  <si>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</si>
  <si>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</si>
  <si>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</si>
  <si>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</si>
  <si>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</si>
  <si>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</si>
  <si>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</si>
  <si>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</si>
  <si>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</si>
  <si>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</si>
  <si>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</si>
  <si>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</si>
  <si>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</si>
  <si>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</si>
  <si>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</si>
  <si>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</si>
  <si>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</si>
  <si>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</si>
  <si>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</si>
  <si>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</si>
  <si>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</si>
  <si>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</si>
  <si>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</si>
  <si>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</si>
  <si>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</si>
  <si>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</si>
  <si>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</si>
  <si>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</si>
  <si>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</si>
  <si>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</si>
  <si>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</si>
  <si>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</si>
  <si>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</si>
  <si>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</si>
  <si>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</si>
  <si>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</si>
  <si>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</si>
  <si>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</si>
  <si>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</si>
  <si>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</si>
  <si>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</si>
  <si>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</si>
  <si>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</si>
  <si>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</si>
  <si>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</si>
  <si>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</si>
  <si>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</si>
  <si>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</si>
  <si>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</si>
  <si>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</si>
  <si>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</si>
  <si>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</si>
  <si>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</si>
  <si>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</si>
  <si>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</si>
  <si>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</si>
  <si>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</si>
  <si>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</si>
  <si>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</si>
  <si>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</si>
  <si>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</si>
  <si>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</si>
  <si>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</si>
  <si>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</si>
  <si>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</si>
  <si>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</si>
  <si>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</si>
  <si>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</si>
  <si>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</si>
  <si>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</si>
  <si>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</si>
  <si>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</si>
  <si>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</si>
  <si>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</si>
  <si>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</si>
  <si>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</si>
  <si>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</si>
  <si>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</si>
  <si>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</si>
  <si>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</si>
  <si>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</si>
  <si>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</si>
  <si>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</si>
  <si>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</si>
  <si>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</si>
  <si>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</si>
  <si>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</si>
  <si>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</si>
  <si>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</si>
  <si>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</si>
  <si>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</si>
  <si>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</si>
  <si>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</si>
  <si>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</si>
  <si>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</si>
  <si>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</si>
  <si>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</si>
  <si>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</si>
  <si>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</si>
  <si>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</si>
  <si>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</si>
  <si>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</si>
  <si>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</si>
  <si>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</si>
  <si>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</si>
  <si>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</si>
  <si>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</si>
  <si>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</si>
  <si>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</si>
  <si>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</si>
  <si>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</si>
  <si>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</si>
  <si>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</si>
  <si>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</si>
  <si>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</si>
  <si>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</si>
  <si>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</si>
  <si>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</si>
  <si>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</si>
  <si>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</si>
  <si>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</si>
  <si>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</si>
  <si>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</si>
  <si>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</si>
  <si>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</si>
  <si>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</si>
  <si>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</si>
  <si>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</si>
  <si>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</si>
  <si>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</si>
  <si>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</si>
  <si>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</si>
  <si>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</si>
  <si>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</si>
  <si>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</si>
  <si>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</si>
  <si>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</si>
  <si>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</si>
  <si>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</si>
  <si>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</si>
  <si>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</si>
  <si>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</si>
  <si>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</si>
  <si>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</si>
  <si>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</si>
  <si>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</si>
  <si>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</si>
  <si>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</si>
  <si>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</si>
  <si>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</si>
  <si>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</si>
  <si>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</si>
  <si>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</si>
  <si>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</si>
  <si>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</si>
  <si>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</si>
  <si>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</si>
  <si>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</si>
  <si>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</si>
  <si>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</si>
  <si>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</si>
  <si>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</si>
  <si>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</si>
  <si>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</si>
  <si>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</si>
  <si>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</si>
  <si>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</si>
  <si>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</si>
  <si>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</si>
  <si>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</si>
  <si>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</si>
  <si>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</si>
  <si>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</si>
  <si>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</si>
  <si>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</si>
  <si>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</si>
  <si>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</si>
  <si>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</si>
  <si>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</si>
  <si>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</si>
  <si>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</si>
  <si>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</si>
  <si>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</si>
  <si>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</si>
  <si>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</si>
  <si>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</si>
  <si>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</si>
  <si>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</si>
  <si>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</si>
  <si>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</si>
  <si>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</si>
  <si>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</si>
  <si>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</si>
  <si>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</si>
  <si>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</si>
  <si>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</si>
  <si>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</si>
  <si>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</si>
  <si>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</si>
  <si>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</si>
  <si>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</si>
  <si>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</si>
  <si>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</si>
  <si>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</si>
  <si>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</si>
  <si>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</si>
  <si>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</si>
  <si>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</si>
  <si>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</si>
  <si>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</si>
  <si>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</si>
  <si>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</si>
  <si>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</si>
  <si>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</si>
  <si>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</si>
  <si>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</si>
  <si>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</si>
  <si>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</si>
  <si>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</si>
  <si>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</si>
  <si>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</si>
  <si>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</si>
  <si>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</si>
  <si>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</si>
  <si>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</si>
  <si>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</si>
  <si>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</si>
  <si>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</si>
  <si>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</si>
  <si>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</si>
  <si>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</si>
  <si>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</si>
  <si>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</si>
  <si>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</si>
  <si>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</si>
  <si>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</si>
  <si>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</si>
  <si>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</si>
  <si>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</si>
  <si>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</si>
  <si>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</si>
  <si>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</si>
  <si>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</si>
  <si>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</si>
  <si>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</si>
  <si>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</si>
  <si>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</si>
  <si>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</si>
  <si>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</si>
  <si>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</si>
  <si>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</si>
  <si>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</si>
  <si>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</si>
  <si>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</si>
  <si>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</si>
  <si>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</si>
  <si>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</si>
  <si>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</si>
  <si>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</si>
  <si>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</si>
  <si>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</si>
  <si>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</si>
  <si>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</si>
  <si>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</si>
  <si>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</si>
  <si>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</si>
  <si>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</si>
  <si>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</si>
  <si>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</si>
  <si>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</si>
  <si>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</si>
  <si>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</si>
  <si>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</si>
  <si>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</si>
  <si>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</si>
  <si>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</si>
  <si>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</si>
  <si>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</si>
  <si>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</si>
  <si>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</si>
  <si>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</si>
  <si>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</si>
  <si>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</si>
  <si>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</si>
  <si>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</si>
  <si>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</si>
  <si>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</si>
  <si>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</si>
  <si>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</si>
  <si>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</si>
  <si>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</si>
  <si>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</si>
  <si>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</si>
  <si>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</si>
  <si>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</si>
  <si>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</si>
  <si>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</si>
  <si>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</si>
  <si>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</si>
  <si>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</si>
  <si>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</si>
  <si>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</si>
  <si>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</si>
  <si>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</si>
  <si>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</si>
  <si>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</si>
  <si>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</si>
  <si>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</si>
  <si>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</si>
  <si>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</si>
  <si>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</si>
  <si>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</si>
  <si>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</si>
  <si>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</si>
  <si>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</si>
  <si>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</si>
  <si>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</si>
  <si>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</si>
  <si>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</si>
  <si>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</si>
  <si>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</si>
  <si>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</si>
  <si>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</si>
  <si>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</si>
  <si>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</si>
  <si>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</si>
  <si>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</si>
  <si>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</si>
  <si>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</si>
  <si>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</si>
  <si>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</si>
  <si>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</si>
  <si>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</si>
  <si>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</si>
  <si>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</si>
  <si>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</si>
  <si>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</si>
  <si>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</si>
  <si>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</si>
  <si>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</si>
  <si>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</si>
  <si>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</si>
  <si>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</si>
  <si>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</si>
  <si>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</si>
  <si>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</si>
  <si>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</si>
  <si>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</si>
  <si>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</si>
  <si>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</si>
  <si>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</si>
  <si>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</si>
  <si>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</si>
  <si>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</si>
  <si>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</si>
  <si>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</si>
  <si>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</si>
  <si>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</si>
  <si>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</si>
  <si>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</si>
  <si>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</si>
  <si>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</si>
  <si>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</si>
  <si>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</si>
  <si>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</si>
  <si>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</si>
  <si>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</si>
  <si>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</si>
  <si>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</si>
  <si>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</si>
  <si>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</si>
  <si>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</si>
  <si>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</si>
  <si>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</si>
  <si>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</si>
  <si>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</si>
  <si>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</si>
  <si>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</si>
  <si>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</si>
  <si>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</si>
  <si>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</si>
  <si>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</si>
  <si>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</si>
  <si>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</si>
  <si>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</si>
  <si>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</si>
  <si>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</si>
  <si>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</si>
  <si>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</si>
  <si>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</si>
  <si>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</si>
  <si>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</si>
  <si>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</si>
  <si>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</si>
  <si>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</si>
  <si>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</si>
  <si>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</si>
  <si>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</si>
  <si>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</si>
  <si>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</si>
  <si>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</si>
  <si>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</si>
  <si>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</si>
  <si>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</si>
  <si>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</si>
  <si>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</si>
  <si>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</si>
  <si>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</si>
  <si>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</si>
  <si>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</si>
  <si>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</si>
  <si>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</si>
  <si>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</si>
  <si>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</si>
  <si>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</si>
  <si>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</si>
  <si>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</si>
  <si>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</si>
  <si>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</si>
  <si>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</si>
  <si>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</si>
  <si>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</si>
  <si>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</si>
  <si>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</si>
  <si>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</si>
  <si>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</si>
  <si>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</si>
  <si>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</si>
  <si>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</si>
  <si>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</si>
  <si>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</si>
  <si>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</si>
  <si>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</si>
  <si>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</si>
  <si>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</si>
  <si>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</si>
  <si>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</si>
  <si>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</si>
  <si>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</si>
  <si>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</si>
  <si>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</si>
  <si>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</si>
  <si>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</si>
  <si>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</si>
  <si>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</si>
  <si>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</si>
  <si>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</si>
  <si>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</si>
  <si>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</si>
  <si>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</si>
  <si>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</si>
  <si>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</si>
  <si>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</si>
  <si>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</si>
  <si>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</si>
  <si>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</si>
  <si>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</si>
  <si>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</si>
  <si>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</si>
  <si>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</si>
  <si>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</si>
  <si>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</si>
  <si>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</si>
  <si>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</si>
  <si>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</si>
  <si>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</si>
  <si>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</si>
  <si>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</si>
  <si>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</si>
  <si>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</si>
  <si>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</si>
  <si>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</si>
  <si>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</si>
  <si>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</si>
  <si>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</si>
  <si>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</si>
  <si>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</si>
  <si>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</si>
  <si>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</si>
  <si>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</si>
  <si>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</si>
  <si>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</si>
  <si>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</si>
  <si>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</si>
  <si>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</si>
  <si>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</si>
  <si>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</si>
  <si>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</si>
  <si>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</si>
  <si>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</si>
  <si>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</si>
  <si>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</si>
  <si>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</si>
  <si>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</si>
  <si>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</si>
  <si>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</si>
  <si>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</si>
  <si>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</si>
  <si>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</si>
  <si>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</si>
  <si>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</si>
  <si>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</si>
  <si>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</si>
  <si>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</si>
  <si>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</si>
  <si>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</si>
  <si>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</si>
  <si>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</si>
  <si>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</si>
  <si>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</si>
  <si>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</si>
  <si>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</si>
  <si>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</si>
  <si>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</si>
  <si>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</si>
  <si>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</si>
  <si>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</si>
  <si>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</si>
  <si>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</si>
  <si>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</si>
  <si>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</si>
  <si>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</si>
  <si>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</si>
  <si>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</si>
  <si>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</si>
  <si>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</si>
  <si>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</si>
  <si>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</si>
  <si>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</si>
  <si>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</si>
  <si>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</si>
  <si>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</si>
  <si>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</si>
  <si>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</si>
  <si>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</si>
  <si>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</si>
  <si>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</si>
  <si>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</si>
  <si>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</si>
  <si>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</si>
  <si>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</si>
  <si>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</si>
  <si>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</si>
  <si>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</si>
  <si>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</si>
  <si>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</si>
  <si>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</si>
  <si>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</si>
  <si>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</si>
  <si>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</si>
  <si>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</si>
  <si>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</si>
  <si>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</si>
  <si>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</si>
  <si>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</si>
  <si>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</si>
  <si>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</si>
  <si>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</si>
  <si>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</si>
  <si>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</si>
  <si>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</si>
  <si>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</si>
  <si>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</si>
  <si>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</si>
  <si>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</si>
  <si>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</si>
  <si>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</si>
  <si>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</si>
  <si>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</si>
  <si>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</si>
  <si>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</si>
  <si>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</si>
  <si>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</si>
  <si>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</si>
  <si>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</si>
  <si>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</si>
  <si>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</si>
  <si>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</si>
  <si>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</si>
  <si>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</si>
  <si>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</si>
  <si>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</si>
  <si>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</si>
  <si>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</si>
  <si>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</si>
  <si>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</si>
  <si>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</si>
  <si>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</si>
  <si>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</si>
  <si>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</si>
  <si>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</si>
  <si>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</si>
  <si>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</si>
  <si>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</si>
  <si>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</si>
  <si>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</si>
  <si>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</si>
  <si>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</si>
  <si>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</si>
  <si>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</si>
  <si>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</si>
  <si>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</si>
  <si>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</si>
  <si>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</si>
  <si>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</si>
  <si>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</si>
  <si>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</si>
  <si>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</si>
  <si>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</si>
  <si>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</si>
  <si>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</si>
  <si>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</si>
  <si>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</si>
  <si>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</si>
  <si>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</si>
  <si>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</si>
  <si>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</si>
  <si>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</si>
  <si>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</si>
  <si>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</si>
  <si>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</si>
  <si>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</si>
  <si>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</si>
  <si>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</si>
  <si>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</si>
  <si>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</si>
  <si>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</si>
  <si>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</si>
  <si>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</si>
  <si>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</si>
  <si>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</si>
  <si>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</si>
  <si>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</si>
  <si>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</si>
  <si>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</si>
  <si>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</si>
  <si>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</si>
  <si>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</si>
  <si>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</si>
  <si>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</si>
  <si>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</si>
  <si>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</si>
  <si>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</si>
  <si>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</si>
  <si>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</si>
  <si>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</si>
  <si>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</si>
  <si>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</si>
  <si>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</si>
  <si>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</si>
  <si>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</si>
  <si>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</si>
  <si>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</si>
  <si>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</si>
  <si>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</si>
  <si>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</si>
  <si>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</si>
  <si>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</si>
  <si>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</si>
  <si>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</si>
  <si>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</si>
  <si>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</si>
  <si>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</si>
  <si>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</si>
  <si>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</si>
  <si>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</si>
  <si>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</si>
  <si>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</si>
  <si>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</si>
  <si>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</si>
  <si>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</si>
  <si>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</si>
  <si>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</si>
  <si>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</si>
  <si>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</si>
  <si>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</si>
  <si>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</si>
  <si>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</si>
  <si>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</si>
  <si>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</si>
  <si>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</si>
  <si>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</si>
  <si>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</si>
  <si>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</si>
  <si>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</si>
  <si>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</si>
  <si>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</si>
  <si>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</si>
  <si>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</si>
  <si>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</si>
  <si>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</si>
  <si>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</si>
  <si>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</si>
  <si>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</si>
  <si>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</si>
  <si>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</si>
  <si>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</si>
  <si>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</si>
  <si>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</si>
  <si>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</si>
  <si>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</si>
  <si>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</si>
  <si>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</si>
  <si>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</si>
  <si>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</si>
  <si>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</si>
  <si>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</si>
  <si>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</si>
  <si>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</si>
  <si>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</si>
  <si>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</si>
  <si>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</si>
  <si>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</si>
  <si>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</si>
  <si>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</si>
  <si>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</si>
  <si>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</si>
  <si>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</si>
  <si>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</si>
  <si>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</si>
  <si>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</si>
  <si>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</si>
  <si>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</si>
  <si>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</si>
  <si>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</si>
  <si>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</si>
  <si>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</si>
  <si>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</si>
  <si>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</si>
  <si>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</si>
  <si>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</si>
  <si>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</si>
  <si>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</si>
  <si>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</si>
  <si>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</si>
  <si>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</si>
  <si>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</si>
  <si>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</si>
  <si>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</si>
  <si>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</si>
  <si>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</si>
  <si>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</si>
  <si>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</si>
  <si>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</si>
  <si>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</si>
  <si>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</si>
  <si>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</si>
  <si>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</si>
  <si>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</si>
  <si>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</si>
  <si>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</si>
  <si>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</si>
  <si>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</si>
  <si>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</si>
  <si>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</si>
  <si>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</si>
  <si>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</si>
  <si>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</si>
  <si>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</si>
  <si>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</si>
  <si>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</si>
  <si>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</si>
  <si>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</si>
  <si>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</si>
  <si>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</si>
  <si>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</si>
  <si>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</si>
  <si>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</si>
  <si>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</si>
  <si>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</si>
  <si>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</si>
  <si>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</si>
  <si>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</si>
  <si>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</si>
  <si>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</si>
  <si>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</si>
  <si>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</si>
  <si>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</si>
  <si>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</si>
  <si>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</si>
  <si>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</si>
  <si>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</si>
  <si>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</si>
  <si>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</si>
  <si>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</si>
  <si>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</si>
  <si>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</si>
  <si>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</si>
  <si>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</si>
  <si>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</si>
  <si>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</si>
  <si>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</si>
  <si>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</si>
  <si>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</si>
  <si>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</si>
  <si>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</si>
  <si>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</si>
  <si>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</si>
  <si>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</si>
  <si>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</si>
  <si>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</si>
  <si>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</si>
  <si>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</si>
  <si>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</si>
  <si>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</si>
  <si>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</si>
  <si>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</si>
  <si>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</si>
  <si>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</si>
  <si>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</si>
  <si>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</si>
  <si>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</si>
  <si>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</si>
  <si>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</si>
  <si>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</si>
  <si>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</si>
  <si>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</si>
  <si>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</si>
  <si>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</si>
  <si>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</si>
  <si>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</si>
  <si>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</si>
  <si>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</si>
  <si>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</si>
  <si>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</si>
  <si>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</si>
  <si>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</si>
  <si>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</si>
  <si>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</si>
  <si>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</si>
  <si>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</si>
  <si>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</si>
  <si>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</si>
  <si>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</si>
  <si>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</si>
  <si>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</si>
  <si>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</si>
  <si>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</si>
  <si>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</si>
  <si>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</si>
  <si>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</si>
  <si>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</si>
  <si>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</si>
  <si>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</si>
  <si>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</si>
  <si>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</si>
  <si>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</si>
  <si>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</si>
  <si>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</si>
  <si>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</si>
  <si>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</si>
  <si>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</si>
  <si>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</si>
  <si>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</si>
  <si>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</si>
  <si>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</si>
  <si>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</si>
  <si>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</si>
  <si>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</si>
  <si>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</si>
  <si>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</si>
  <si>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</si>
  <si>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</si>
  <si>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</si>
  <si>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</si>
  <si>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</si>
  <si>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</si>
  <si>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</si>
  <si>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</si>
  <si>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</si>
  <si>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</si>
  <si>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</si>
  <si>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</si>
  <si>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</si>
  <si>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</si>
  <si>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</si>
  <si>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</si>
  <si>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</si>
  <si>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</si>
  <si>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</si>
  <si>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</si>
  <si>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</si>
  <si>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</si>
  <si>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</si>
  <si>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</si>
  <si>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</si>
  <si>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</si>
  <si>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</si>
  <si>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</si>
  <si>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</si>
  <si>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</si>
  <si>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</si>
  <si>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</si>
  <si>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</si>
  <si>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</si>
  <si>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</si>
  <si>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</si>
  <si>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</si>
  <si>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</si>
  <si>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</si>
  <si>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</si>
  <si>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</si>
  <si>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</si>
  <si>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</si>
  <si>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</si>
  <si>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</si>
  <si>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</si>
  <si>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</si>
  <si>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</si>
  <si>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</si>
  <si>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</si>
  <si>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</si>
  <si>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</si>
  <si>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</si>
  <si>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</si>
  <si>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</si>
  <si>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</si>
  <si>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</si>
  <si>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</si>
  <si>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</si>
  <si>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</si>
  <si>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</si>
  <si>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</si>
  <si>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</si>
  <si>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</si>
  <si>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</si>
  <si>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</si>
  <si>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</si>
  <si>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</si>
  <si>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</si>
  <si>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</si>
  <si>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</si>
  <si>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</si>
  <si>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</si>
  <si>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</si>
  <si>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</si>
  <si>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</si>
  <si>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</si>
  <si>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</si>
  <si>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</si>
  <si>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</si>
  <si>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</si>
  <si>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</si>
  <si>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</si>
  <si>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</si>
  <si>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</si>
  <si>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</si>
  <si>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</si>
  <si>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</si>
  <si>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</si>
  <si>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</si>
  <si>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</si>
  <si>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</si>
  <si>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</si>
  <si>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</si>
  <si>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</si>
  <si>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</si>
  <si>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</si>
  <si>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</si>
  <si>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</si>
  <si>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</si>
  <si>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</si>
  <si>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</si>
  <si>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</si>
  <si>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</si>
  <si>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</si>
  <si>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</si>
  <si>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</si>
  <si>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</si>
  <si>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</si>
  <si>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</si>
  <si>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</si>
  <si>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</si>
  <si>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</si>
  <si>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</si>
  <si>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</si>
  <si>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</si>
  <si>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</si>
  <si>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</si>
  <si>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</si>
  <si>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</si>
  <si>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</si>
  <si>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</si>
  <si>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</si>
  <si>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</si>
  <si>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</si>
  <si>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</si>
  <si>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</si>
  <si>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</si>
  <si>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</si>
  <si>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</si>
  <si>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</si>
  <si>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</si>
  <si>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</si>
  <si>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</si>
  <si>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</si>
  <si>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</si>
  <si>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</si>
  <si>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</si>
  <si>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</si>
  <si>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</si>
  <si>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</si>
  <si>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</si>
  <si>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</si>
  <si>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</si>
  <si>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</si>
  <si>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</si>
  <si>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</si>
  <si>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</si>
  <si>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</si>
  <si>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</si>
  <si>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</si>
  <si>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</si>
  <si>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</si>
  <si>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</si>
  <si>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</si>
  <si>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</si>
  <si>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</si>
  <si>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</si>
  <si>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</si>
  <si>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</si>
  <si>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</si>
  <si>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</si>
  <si>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</si>
  <si>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</si>
  <si>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</si>
  <si>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</si>
  <si>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</si>
  <si>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</si>
  <si>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</si>
  <si>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</si>
  <si>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</si>
  <si>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</si>
  <si>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</si>
  <si>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</si>
  <si>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</si>
  <si>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</si>
  <si>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</si>
  <si>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</si>
  <si>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</si>
  <si>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</si>
  <si>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</si>
  <si>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</si>
  <si>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</si>
  <si>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</si>
  <si>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</si>
  <si>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</si>
  <si>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</si>
  <si>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</si>
  <si>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</si>
  <si>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</si>
  <si>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</si>
  <si>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</si>
  <si>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</si>
  <si>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</si>
  <si>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</si>
  <si>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</si>
  <si>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</si>
  <si>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</si>
  <si>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</si>
  <si>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</si>
  <si>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</si>
  <si>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</si>
  <si>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</si>
  <si>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</si>
  <si>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</si>
  <si>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</si>
  <si>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</si>
  <si>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</si>
  <si>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</si>
  <si>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</si>
  <si>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</si>
  <si>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</si>
  <si>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</si>
  <si>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</si>
  <si>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</si>
  <si>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</si>
  <si>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</si>
  <si>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</si>
  <si>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</si>
  <si>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</si>
  <si>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</si>
  <si>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</si>
  <si>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</si>
  <si>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</si>
  <si>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</si>
  <si>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</si>
  <si>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</si>
  <si>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</si>
  <si>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</si>
  <si>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</si>
  <si>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</si>
  <si>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</si>
  <si>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</si>
  <si>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</si>
  <si>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</si>
  <si>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</si>
  <si>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</si>
  <si>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</si>
  <si>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</si>
  <si>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</si>
  <si>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</si>
  <si>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</si>
  <si>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</si>
  <si>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</si>
  <si>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</si>
  <si>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</si>
  <si>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</si>
  <si>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</si>
  <si>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</si>
  <si>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</si>
  <si>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</si>
  <si>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</si>
  <si>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</si>
  <si>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</si>
  <si>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</si>
  <si>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</si>
  <si>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</si>
  <si>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</si>
  <si>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</si>
  <si>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</si>
  <si>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</si>
  <si>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</si>
  <si>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</si>
  <si>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</si>
  <si>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</si>
  <si>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</si>
  <si>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</si>
  <si>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</si>
  <si>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</si>
  <si>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</si>
  <si>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</si>
  <si>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</si>
  <si>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</si>
  <si>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</si>
  <si>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</si>
  <si>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</si>
  <si>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</si>
  <si>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</si>
  <si>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</si>
  <si>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</si>
  <si>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</si>
  <si>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</si>
  <si>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</si>
  <si>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</si>
  <si>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</si>
  <si>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</si>
  <si>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</si>
  <si>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</si>
  <si>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</si>
  <si>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</si>
  <si>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</si>
  <si>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</si>
  <si>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</si>
  <si>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</si>
  <si>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</si>
  <si>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</si>
  <si>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</si>
  <si>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</si>
  <si>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</si>
  <si>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</si>
  <si>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</si>
  <si>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</si>
  <si>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</si>
  <si>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</si>
  <si>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</si>
  <si>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</si>
  <si>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</si>
  <si>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</si>
  <si>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</si>
  <si>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</si>
  <si>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</si>
  <si>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</si>
  <si>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</si>
  <si>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</si>
  <si>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</si>
  <si>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</si>
  <si>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</si>
  <si>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</si>
  <si>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</si>
  <si>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</si>
  <si>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</si>
  <si>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</si>
  <si>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</si>
  <si>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</si>
  <si>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</si>
  <si>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</si>
  <si>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</si>
  <si>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</si>
  <si>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</si>
  <si>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</si>
  <si>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</si>
  <si>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</si>
  <si>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</si>
  <si>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</si>
  <si>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</si>
  <si>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</si>
  <si>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</si>
  <si>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</si>
  <si>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</si>
  <si>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</si>
  <si>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</si>
  <si>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</si>
  <si>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</si>
  <si>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</si>
  <si>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</si>
  <si>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</si>
  <si>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</si>
  <si>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</si>
  <si>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</si>
  <si>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</si>
  <si>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</si>
  <si>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</si>
  <si>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</si>
  <si>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</si>
  <si>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</si>
  <si>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</si>
  <si>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</si>
  <si>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</si>
  <si>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</si>
  <si>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</si>
  <si>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</si>
  <si>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</si>
  <si>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</si>
  <si>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</si>
  <si>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</si>
  <si>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</si>
  <si>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</si>
  <si>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</si>
  <si>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</si>
  <si>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</si>
  <si>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</si>
  <si>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</si>
  <si>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</si>
  <si>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</si>
  <si>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</si>
  <si>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</si>
  <si>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</si>
  <si>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</si>
  <si>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</si>
  <si>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</si>
  <si>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</si>
  <si>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</si>
  <si>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</si>
  <si>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</si>
  <si>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</si>
  <si>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</si>
  <si>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</si>
  <si>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</si>
  <si>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</si>
  <si>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</si>
  <si>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</si>
  <si>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</si>
  <si>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</si>
  <si>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</si>
  <si>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</si>
  <si>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</si>
  <si>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</si>
  <si>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</si>
  <si>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</si>
  <si>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</si>
  <si>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</si>
  <si>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</si>
  <si>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</si>
  <si>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</si>
  <si>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</si>
  <si>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</si>
  <si>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</si>
  <si>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</si>
  <si>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</si>
  <si>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</si>
  <si>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</si>
  <si>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</si>
  <si>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</si>
  <si>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</si>
  <si>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</si>
  <si>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</si>
  <si>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</si>
  <si>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</si>
  <si>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</si>
  <si>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</si>
  <si>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</si>
  <si>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</si>
  <si>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</si>
  <si>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</si>
  <si>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</si>
  <si>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</si>
  <si>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</si>
  <si>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</si>
  <si>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</si>
  <si>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</si>
  <si>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</si>
  <si>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</si>
  <si>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</si>
  <si>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</si>
  <si>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</si>
  <si>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</si>
  <si>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</si>
  <si>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</si>
  <si>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</si>
  <si>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</si>
  <si>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</si>
  <si>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</si>
  <si>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</si>
  <si>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</si>
  <si>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</si>
  <si>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</si>
  <si>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</si>
  <si>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</si>
  <si>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</si>
  <si>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</si>
  <si>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</si>
  <si>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</si>
  <si>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</si>
  <si>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</si>
  <si>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</si>
  <si>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</si>
  <si>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</si>
  <si>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</si>
  <si>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</si>
  <si>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</si>
  <si>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</si>
  <si>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</si>
  <si>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</si>
  <si>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</si>
  <si>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</si>
  <si>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</si>
  <si>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</si>
  <si>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</si>
  <si>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</si>
  <si>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</si>
  <si>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</si>
  <si>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</si>
  <si>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</si>
  <si>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</si>
  <si>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</si>
  <si>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</si>
  <si>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</si>
  <si>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</si>
  <si>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</si>
  <si>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</si>
  <si>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</si>
  <si>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</si>
  <si>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</si>
  <si>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</si>
  <si>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</si>
  <si>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</si>
  <si>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</si>
  <si>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</si>
  <si>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</si>
  <si>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</si>
  <si>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</si>
  <si>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</si>
  <si>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</si>
  <si>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</si>
  <si>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</si>
  <si>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</si>
  <si>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</si>
  <si>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</si>
  <si>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</si>
  <si>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</si>
  <si>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</si>
  <si>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</si>
  <si>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</si>
  <si>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</si>
  <si>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</si>
  <si>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</si>
  <si>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</si>
  <si>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</si>
  <si>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</si>
  <si>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</si>
  <si>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</si>
  <si>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</si>
  <si>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</si>
  <si>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</si>
  <si>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</si>
  <si>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</si>
  <si>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</si>
  <si>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</si>
  <si>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</si>
  <si>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</si>
  <si>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</si>
  <si>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</si>
  <si>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</si>
  <si>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</si>
  <si>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</si>
  <si>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</si>
  <si>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</si>
  <si>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</si>
  <si>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</si>
  <si>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</si>
  <si>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</si>
  <si>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</si>
  <si>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</si>
  <si>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</si>
  <si>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</si>
  <si>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</si>
  <si>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</si>
  <si>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</si>
  <si>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</si>
  <si>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</si>
  <si>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</si>
  <si>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</si>
  <si>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</si>
  <si>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</si>
  <si>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</si>
  <si>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</si>
  <si>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</si>
  <si>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</si>
  <si>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</si>
  <si>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</si>
  <si>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</si>
  <si>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</si>
  <si>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</si>
  <si>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</si>
  <si>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</si>
  <si>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</si>
  <si>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</si>
  <si>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</si>
  <si>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</si>
  <si>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</si>
  <si>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</si>
  <si>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</si>
  <si>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</si>
  <si>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</si>
  <si>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</si>
  <si>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</si>
  <si>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</si>
  <si>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</si>
  <si>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</si>
  <si>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</si>
  <si>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</si>
  <si>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</si>
  <si>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</si>
  <si>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</si>
  <si>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</si>
  <si>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</si>
  <si>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</si>
  <si>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</si>
  <si>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</si>
  <si>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</si>
  <si>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</si>
  <si>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</si>
  <si>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</si>
  <si>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</si>
  <si>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</si>
  <si>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</si>
  <si>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</si>
  <si>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</si>
  <si>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</si>
  <si>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</si>
  <si>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</si>
  <si>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</si>
  <si>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</si>
  <si>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</si>
  <si>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</si>
  <si>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</si>
  <si>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</si>
  <si>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</si>
  <si>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</si>
  <si>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</si>
  <si>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</si>
  <si>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</si>
  <si>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</si>
  <si>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</si>
  <si>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</si>
  <si>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</si>
  <si>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</si>
  <si>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</si>
  <si>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</si>
  <si>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</si>
  <si>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</si>
  <si>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</si>
  <si>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</si>
  <si>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</si>
  <si>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</si>
  <si>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</si>
  <si>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</si>
  <si>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</si>
  <si>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</si>
  <si>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</si>
  <si>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</si>
  <si>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</si>
  <si>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</si>
  <si>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</si>
  <si>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</si>
  <si>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</si>
  <si>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</si>
  <si>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</si>
  <si>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</si>
  <si>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</si>
  <si>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</si>
  <si>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</si>
  <si>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</si>
  <si>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</si>
  <si>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</si>
  <si>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</si>
  <si>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</si>
  <si>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</si>
  <si>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</si>
  <si>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</si>
  <si>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</si>
  <si>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</si>
  <si>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</si>
  <si>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</si>
  <si>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</si>
  <si>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</si>
  <si>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</si>
  <si>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</si>
  <si>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</si>
  <si>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</si>
  <si>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</si>
  <si>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</si>
  <si>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</si>
  <si>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</si>
  <si>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</si>
  <si>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</si>
  <si>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</si>
  <si>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</si>
  <si>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</si>
  <si>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</si>
  <si>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</si>
  <si>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</si>
  <si>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</si>
  <si>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</si>
  <si>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</si>
  <si>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</si>
  <si>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</si>
  <si>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</si>
  <si>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</si>
  <si>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</si>
  <si>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</si>
  <si>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</si>
  <si>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</si>
  <si>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</si>
  <si>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</si>
  <si>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</si>
  <si>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</si>
  <si>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</si>
  <si>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</si>
  <si>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</si>
  <si>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</si>
  <si>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</si>
  <si>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</si>
  <si>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</si>
  <si>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</si>
  <si>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</si>
  <si>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</si>
  <si>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</si>
  <si>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</si>
  <si>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</si>
  <si>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</si>
  <si>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</si>
  <si>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</si>
  <si>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</si>
  <si>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</si>
  <si>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</si>
  <si>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</si>
  <si>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</si>
  <si>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</si>
  <si>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</si>
  <si>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</si>
  <si>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</si>
  <si>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</si>
  <si>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</si>
  <si>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</si>
  <si>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</si>
  <si>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</si>
  <si>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</si>
  <si>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</si>
  <si>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</si>
  <si>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</si>
  <si>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</si>
  <si>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</si>
  <si>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</si>
  <si>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</si>
  <si>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</si>
  <si>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</si>
  <si>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</si>
  <si>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</si>
  <si>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</si>
  <si>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</si>
  <si>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</si>
  <si>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</si>
  <si>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</si>
  <si>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</si>
  <si>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</si>
  <si>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</si>
  <si>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</si>
  <si>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</si>
  <si>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</si>
  <si>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</si>
  <si>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</si>
  <si>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</si>
  <si>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</si>
  <si>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</si>
  <si>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</si>
  <si>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</si>
  <si>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</si>
  <si>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</si>
  <si>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</si>
  <si>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</si>
  <si>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</si>
  <si>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</si>
  <si>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</si>
  <si>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</si>
  <si>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</si>
  <si>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</si>
  <si>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</si>
  <si>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</si>
  <si>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</si>
  <si>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</si>
  <si>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</si>
  <si>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</si>
  <si>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</si>
  <si>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</si>
  <si>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</si>
  <si>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</si>
  <si>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</si>
  <si>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</si>
  <si>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</si>
  <si>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</si>
  <si>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</si>
  <si>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</si>
  <si>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</si>
  <si>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</si>
  <si>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</si>
  <si>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</si>
  <si>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</si>
  <si>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</si>
  <si>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</si>
  <si>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</si>
  <si>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</si>
  <si>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</si>
  <si>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</si>
  <si>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</si>
  <si>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</si>
  <si>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</si>
  <si>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</si>
  <si>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</si>
  <si>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</si>
  <si>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</si>
  <si>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</si>
  <si>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</si>
  <si>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</si>
  <si>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</si>
  <si>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</si>
  <si>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</si>
  <si>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</si>
  <si>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</si>
  <si>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</si>
  <si>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</si>
  <si>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</si>
  <si>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</si>
  <si>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</si>
  <si>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</si>
  <si>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</si>
  <si>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</si>
  <si>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</si>
  <si>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</si>
  <si>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</si>
  <si>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</si>
  <si>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</si>
  <si>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</si>
  <si>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</si>
  <si>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</si>
  <si>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</si>
  <si>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</si>
  <si>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</si>
  <si>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</si>
  <si>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</si>
  <si>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</si>
  <si>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</si>
  <si>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</si>
  <si>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</si>
  <si>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</si>
  <si>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</si>
  <si>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</si>
  <si>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</si>
  <si>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</si>
  <si>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</si>
  <si>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</si>
  <si>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</si>
  <si>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</si>
  <si>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</si>
  <si>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</si>
  <si>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</si>
  <si>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</si>
  <si>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</si>
  <si>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</si>
  <si>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</si>
  <si>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</si>
  <si>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</si>
  <si>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</si>
  <si>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</si>
  <si>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</si>
  <si>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</si>
  <si>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</si>
  <si>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</si>
  <si>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</si>
  <si>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</si>
  <si>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</si>
  <si>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</si>
  <si>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</si>
  <si>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</si>
  <si>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</si>
  <si>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</si>
  <si>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</si>
  <si>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</si>
  <si>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</si>
  <si>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</si>
  <si>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</si>
  <si>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</si>
  <si>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</si>
  <si>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</si>
  <si>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</si>
  <si>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</si>
  <si>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</si>
  <si>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</si>
  <si>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</si>
  <si>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</si>
  <si>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</si>
  <si>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</si>
  <si>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</si>
  <si>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</si>
  <si>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</si>
  <si>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</si>
  <si>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</si>
  <si>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</si>
  <si>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</si>
  <si>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</si>
  <si>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</si>
  <si>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</si>
  <si>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</si>
  <si>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</si>
  <si>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</si>
  <si>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</si>
  <si>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</si>
  <si>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</si>
  <si>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</si>
  <si>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</si>
  <si>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</si>
  <si>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</si>
  <si>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</si>
  <si>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</si>
  <si>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</si>
  <si>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</si>
  <si>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</si>
  <si>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</si>
  <si>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</si>
  <si>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</si>
  <si>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</si>
  <si>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</si>
  <si>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</si>
  <si>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</si>
  <si>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</si>
  <si>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</si>
  <si>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</si>
  <si>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</si>
  <si>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</si>
  <si>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</si>
  <si>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</si>
  <si>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</si>
  <si>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</si>
  <si>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</si>
  <si>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</si>
  <si>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</si>
  <si>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</si>
  <si>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</si>
  <si>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</si>
  <si>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</si>
  <si>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</si>
  <si>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</si>
  <si>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</si>
  <si>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</si>
  <si>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</si>
  <si>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</si>
  <si>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</si>
  <si>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</si>
  <si>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</si>
  <si>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</si>
  <si>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</si>
  <si>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</si>
  <si>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</si>
  <si>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</si>
  <si>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</si>
  <si>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</si>
  <si>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</si>
  <si>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</si>
  <si>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</si>
  <si>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</si>
  <si>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</si>
  <si>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</si>
  <si>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</si>
  <si>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</si>
  <si>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</si>
  <si>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</si>
  <si>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</si>
  <si>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</si>
  <si>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</si>
  <si>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</si>
  <si>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</si>
  <si>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</si>
  <si>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</si>
  <si>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</si>
  <si>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</si>
  <si>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</si>
  <si>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</si>
  <si>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</si>
  <si>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</si>
  <si>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</si>
  <si>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</si>
  <si>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</si>
  <si>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</si>
  <si>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</si>
  <si>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</si>
  <si>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</si>
  <si>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</si>
  <si>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</si>
  <si>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</si>
  <si>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</si>
  <si>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</si>
  <si>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</si>
  <si>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</si>
  <si>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</si>
  <si>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</si>
  <si>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</si>
  <si>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</si>
  <si>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</si>
  <si>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</si>
  <si>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</si>
  <si>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</si>
  <si>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</si>
  <si>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</si>
  <si>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</si>
  <si>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</si>
  <si>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</si>
  <si>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</si>
  <si>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</si>
  <si>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</si>
  <si>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</si>
  <si>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</si>
  <si>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</si>
  <si>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</si>
  <si>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</si>
  <si>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</si>
  <si>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</si>
  <si>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</si>
  <si>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</si>
  <si>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</si>
  <si>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</si>
  <si>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</si>
  <si>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</si>
  <si>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</si>
  <si>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</si>
  <si>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</si>
  <si>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</si>
  <si>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</si>
  <si>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</si>
  <si>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</si>
  <si>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</si>
  <si>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</si>
  <si>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</si>
  <si>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</si>
  <si>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</si>
  <si>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</si>
  <si>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</si>
  <si>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</si>
  <si>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</si>
  <si>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</si>
  <si>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</si>
  <si>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</si>
  <si>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</si>
  <si>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</si>
  <si>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</si>
  <si>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</si>
  <si>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</si>
  <si>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</si>
  <si>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</si>
  <si>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</si>
  <si>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</si>
  <si>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</si>
  <si>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</si>
  <si>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</si>
  <si>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</si>
  <si>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</si>
  <si>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</si>
  <si>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</si>
  <si>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</si>
  <si>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</si>
  <si>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</si>
  <si>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</si>
  <si>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</si>
  <si>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</si>
  <si>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</si>
  <si>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</si>
  <si>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</si>
  <si>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</si>
  <si>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</si>
  <si>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</si>
  <si>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</si>
  <si>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</si>
  <si>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</si>
  <si>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</si>
  <si>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</si>
  <si>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</si>
  <si>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</si>
  <si>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</si>
  <si>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</si>
  <si>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</si>
  <si>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</si>
  <si>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</si>
  <si>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</si>
  <si>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</si>
  <si>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</si>
  <si>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</si>
  <si>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</si>
  <si>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</si>
  <si>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</si>
  <si>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</si>
  <si>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</si>
  <si>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</si>
  <si>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</si>
  <si>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</si>
  <si>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</si>
  <si>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</si>
  <si>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</si>
  <si>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</si>
  <si>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</si>
  <si>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</si>
  <si>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</si>
  <si>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</si>
  <si>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</si>
  <si>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</si>
  <si>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</si>
  <si>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</si>
  <si>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</si>
  <si>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</si>
  <si>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</si>
  <si>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</si>
  <si>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</si>
  <si>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</si>
  <si>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</si>
  <si>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</si>
  <si>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</si>
  <si>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</si>
  <si>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</si>
  <si>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</si>
  <si>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</si>
  <si>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</si>
  <si>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</si>
  <si>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</si>
  <si>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</si>
  <si>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</si>
  <si>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</si>
  <si>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</si>
  <si>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</si>
  <si>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</si>
  <si>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</si>
  <si>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</si>
  <si>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</si>
  <si>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</si>
  <si>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</si>
  <si>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</si>
  <si>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</si>
  <si>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</si>
  <si>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</si>
  <si>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</si>
  <si>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</si>
  <si>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</si>
  <si>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</si>
  <si>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</si>
  <si>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</si>
  <si>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</si>
  <si>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</si>
  <si>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</si>
  <si>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</si>
  <si>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</si>
  <si>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</si>
  <si>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</si>
  <si>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</si>
  <si>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</si>
  <si>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</si>
  <si>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</si>
  <si>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</si>
  <si>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</si>
  <si>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</si>
  <si>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</si>
  <si>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</si>
  <si>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</si>
  <si>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</si>
  <si>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</si>
  <si>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</si>
  <si>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</si>
  <si>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</si>
  <si>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</si>
  <si>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</si>
  <si>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</si>
  <si>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</si>
  <si>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</si>
  <si>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</si>
  <si>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</si>
  <si>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</si>
  <si>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</si>
  <si>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</si>
  <si>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</si>
  <si>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</si>
  <si>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</si>
  <si>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</si>
  <si>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</si>
  <si>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</si>
  <si>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</si>
  <si>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</si>
  <si>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</si>
  <si>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</si>
  <si>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</si>
  <si>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</si>
  <si>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</si>
  <si>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</si>
  <si>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</si>
  <si>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</si>
  <si>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</si>
  <si>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</si>
  <si>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</si>
  <si>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</si>
  <si>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</si>
  <si>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</si>
  <si>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</si>
  <si>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</si>
  <si>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</si>
  <si>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</si>
  <si>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</si>
  <si>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</si>
  <si>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</si>
  <si>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</si>
  <si>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</si>
  <si>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</si>
  <si>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</si>
  <si>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</si>
  <si>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</si>
  <si>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</si>
  <si>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</si>
  <si>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</si>
  <si>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</si>
  <si>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</si>
  <si>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</si>
  <si>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</si>
  <si>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</si>
  <si>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</si>
  <si>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</si>
  <si>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</si>
  <si>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</si>
  <si>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</si>
  <si>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</si>
  <si>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</si>
  <si>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</si>
  <si>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</si>
  <si>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</si>
  <si>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</si>
  <si>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</si>
  <si>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</si>
  <si>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</si>
  <si>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</si>
  <si>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</si>
  <si>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</si>
  <si>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</si>
  <si>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</si>
  <si>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</si>
  <si>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</si>
  <si>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</si>
  <si>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</si>
  <si>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</si>
  <si>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</si>
  <si>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</si>
  <si>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</si>
  <si>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</si>
  <si>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</si>
  <si>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</si>
  <si>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</si>
  <si>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</si>
  <si>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</si>
  <si>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</si>
  <si>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</si>
  <si>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</si>
  <si>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</si>
  <si>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</si>
  <si>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</si>
  <si>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</si>
  <si>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</si>
  <si>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</si>
  <si>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</si>
  <si>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</si>
  <si>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</si>
  <si>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</si>
  <si>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</si>
  <si>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</si>
  <si>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</si>
  <si>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</si>
  <si>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</si>
  <si>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</si>
  <si>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</si>
  <si>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</si>
  <si>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</si>
  <si>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</si>
  <si>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</si>
  <si>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</si>
  <si>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</si>
  <si>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</si>
  <si>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</si>
  <si>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</si>
  <si>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</si>
  <si>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</si>
  <si>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</si>
  <si>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</si>
  <si>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</si>
  <si>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</si>
  <si>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</si>
  <si>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</si>
  <si>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</si>
  <si>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</si>
  <si>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</si>
  <si>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</si>
  <si>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</si>
  <si>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</si>
  <si>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</si>
  <si>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</si>
  <si>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</si>
  <si>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</si>
  <si>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</si>
  <si>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</si>
  <si>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</si>
  <si>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</si>
  <si>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</si>
  <si>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</si>
  <si>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</si>
  <si>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</si>
  <si>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</si>
  <si>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</si>
  <si>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</si>
  <si>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</si>
  <si>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</si>
  <si>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</si>
  <si>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</si>
  <si>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</si>
  <si>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</si>
  <si>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</si>
  <si>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</si>
  <si>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</si>
  <si>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</si>
  <si>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</si>
  <si>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</si>
  <si>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</si>
  <si>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</si>
  <si>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</si>
  <si>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</si>
  <si>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</si>
  <si>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</si>
  <si>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</si>
  <si>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</si>
  <si>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</si>
  <si>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</si>
  <si>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</si>
  <si>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</si>
  <si>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</si>
  <si>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</si>
  <si>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</si>
  <si>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</si>
  <si>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</si>
  <si>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</si>
  <si>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</si>
  <si>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</si>
  <si>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</si>
  <si>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</si>
  <si>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</si>
  <si>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</si>
  <si>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</si>
  <si>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</si>
  <si>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</si>
  <si>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</si>
  <si>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</si>
  <si>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</si>
  <si>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</si>
  <si>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</si>
  <si>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</si>
  <si>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</si>
  <si>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</si>
  <si>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</si>
  <si>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</si>
  <si>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</si>
  <si>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</si>
  <si>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</si>
  <si>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</si>
  <si>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</si>
  <si>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</si>
  <si>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</si>
  <si>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</si>
  <si>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</si>
  <si>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</si>
  <si>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</si>
  <si>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</si>
  <si>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</si>
  <si>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</si>
  <si>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</si>
  <si>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</si>
  <si>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</si>
  <si>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</si>
  <si>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</si>
  <si>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</si>
  <si>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</si>
  <si>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</si>
  <si>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</si>
  <si>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</si>
  <si>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</si>
  <si>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</si>
  <si>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</si>
  <si>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</si>
  <si>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</si>
  <si>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</si>
  <si>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</si>
  <si>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</si>
  <si>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</si>
  <si>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</si>
  <si>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</si>
  <si>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</si>
  <si>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</si>
  <si>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</si>
  <si>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</si>
  <si>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</si>
  <si>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</si>
  <si>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</si>
  <si>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</si>
  <si>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</si>
  <si>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</si>
  <si>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</si>
  <si>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</si>
  <si>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</si>
  <si>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</si>
  <si>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</si>
  <si>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</si>
  <si>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</si>
  <si>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</si>
  <si>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</si>
  <si>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</si>
  <si>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</si>
  <si>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</si>
  <si>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</si>
  <si>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</si>
  <si>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</si>
  <si>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</si>
  <si>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</si>
  <si>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</si>
  <si>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</si>
  <si>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</si>
  <si>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</si>
  <si>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</si>
  <si>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</si>
  <si>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</si>
  <si>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</si>
  <si>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</si>
  <si>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</si>
  <si>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</si>
  <si>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</si>
  <si>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</si>
  <si>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</si>
  <si>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</si>
  <si>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</si>
  <si>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</si>
  <si>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</si>
  <si>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</si>
  <si>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</si>
  <si>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</si>
  <si>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</si>
  <si>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</si>
  <si>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</si>
  <si>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</si>
  <si>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</si>
  <si>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</si>
  <si>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</si>
  <si>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</si>
  <si>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</si>
  <si>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</si>
  <si>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</si>
  <si>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</si>
  <si>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</si>
  <si>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</si>
  <si>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</si>
  <si>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</si>
  <si>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</si>
  <si>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</si>
  <si>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</si>
  <si>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</si>
  <si>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</si>
  <si>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</si>
  <si>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</si>
  <si>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</si>
  <si>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</si>
  <si>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</si>
  <si>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</si>
  <si>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</si>
  <si>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</si>
  <si>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</si>
  <si>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</si>
  <si>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</si>
  <si>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</si>
  <si>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</si>
  <si>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</si>
  <si>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</si>
  <si>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</si>
  <si>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</si>
  <si>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</si>
  <si>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</si>
  <si>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</si>
  <si>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</si>
  <si>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</si>
  <si>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</si>
  <si>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</si>
  <si>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</si>
  <si>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</si>
  <si>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</si>
  <si>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</si>
  <si>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</si>
  <si>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</si>
  <si>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</si>
  <si>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</si>
  <si>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</si>
  <si>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</si>
  <si>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</si>
  <si>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</si>
  <si>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</si>
  <si>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</si>
  <si>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</si>
  <si>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</si>
  <si>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</si>
  <si>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</si>
  <si>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</si>
  <si>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</si>
  <si>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</si>
  <si>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</si>
  <si>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</si>
  <si>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</si>
  <si>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</si>
  <si>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</si>
  <si>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</si>
  <si>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</si>
  <si>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</si>
  <si>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</si>
  <si>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</si>
  <si>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</si>
  <si>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</si>
  <si>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</si>
  <si>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</si>
  <si>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</si>
  <si>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</si>
  <si>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</si>
  <si>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</si>
  <si>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</si>
  <si>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</si>
  <si>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</si>
  <si>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</si>
  <si>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</si>
  <si>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</si>
  <si>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</si>
  <si>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</si>
  <si>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</si>
  <si>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</si>
  <si>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</si>
  <si>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</si>
  <si>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</si>
  <si>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</si>
  <si>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</si>
  <si>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</si>
  <si>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</si>
  <si>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</si>
  <si>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</si>
  <si>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</si>
  <si>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</si>
  <si>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</si>
  <si>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</si>
  <si>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</si>
  <si>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</si>
  <si>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</si>
  <si>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</si>
  <si>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</si>
  <si>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</si>
  <si>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</si>
  <si>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</si>
  <si>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</si>
  <si>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</si>
  <si>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</si>
  <si>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</si>
  <si>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</si>
  <si>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</si>
  <si>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</si>
  <si>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</si>
  <si>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</si>
  <si>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</si>
  <si>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</si>
  <si>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</si>
  <si>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</si>
  <si>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</si>
  <si>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</si>
  <si>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</si>
  <si>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</si>
  <si>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</si>
  <si>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</si>
  <si>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</si>
  <si>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</si>
  <si>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</si>
  <si>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</si>
  <si>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</si>
  <si>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</si>
  <si>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</si>
  <si>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</si>
  <si>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</si>
  <si>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</si>
  <si>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</si>
  <si>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</si>
  <si>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</si>
  <si>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</si>
  <si>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</si>
  <si>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</si>
  <si>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</si>
  <si>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</si>
  <si>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</si>
  <si>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</si>
  <si>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</si>
  <si>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</si>
  <si>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</si>
  <si>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</si>
  <si>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</si>
  <si>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</si>
  <si>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</si>
  <si>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</si>
  <si>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</si>
  <si>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</si>
  <si>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</si>
  <si>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</si>
  <si>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</si>
  <si>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</si>
  <si>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</si>
  <si>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</si>
  <si>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</si>
  <si>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</si>
  <si>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</si>
  <si>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</si>
  <si>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</si>
  <si>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</si>
  <si>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</si>
  <si>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</si>
  <si>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</si>
  <si>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</si>
  <si>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</si>
  <si>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</si>
  <si>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</si>
  <si>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</si>
  <si>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</si>
  <si>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</si>
  <si>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</si>
  <si>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</si>
  <si>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</si>
  <si>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</si>
  <si>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</si>
  <si>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</si>
  <si>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</si>
  <si>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</si>
  <si>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</si>
  <si>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</si>
  <si>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</si>
  <si>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</si>
  <si>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</si>
  <si>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</si>
  <si>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</si>
  <si>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</si>
  <si>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</si>
  <si>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</si>
  <si>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</si>
  <si>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</si>
  <si>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</si>
  <si>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</si>
  <si>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</si>
  <si>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</si>
  <si>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</si>
  <si>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</si>
  <si>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</si>
  <si>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</si>
  <si>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</si>
  <si>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</si>
  <si>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</si>
  <si>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</si>
  <si>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</si>
  <si>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</si>
  <si>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</si>
  <si>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</si>
  <si>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</si>
  <si>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</si>
  <si>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</si>
  <si>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</si>
  <si>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</si>
  <si>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</si>
  <si>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</si>
  <si>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</si>
  <si>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</si>
  <si>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</si>
  <si>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</si>
  <si>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</si>
  <si>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</si>
  <si>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</si>
  <si>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</si>
  <si>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</si>
  <si>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</si>
  <si>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</si>
  <si>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</si>
  <si>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</si>
  <si>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</si>
  <si>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</si>
  <si>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</si>
  <si>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</si>
  <si>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</si>
  <si>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</si>
  <si>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</si>
  <si>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</si>
  <si>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</si>
  <si>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</si>
  <si>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</si>
  <si>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</si>
  <si>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</si>
  <si>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</si>
  <si>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</si>
  <si>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</si>
  <si>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</si>
  <si>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</si>
  <si>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</si>
  <si>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</si>
  <si>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</si>
  <si>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</si>
  <si>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</si>
  <si>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</si>
  <si>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</si>
  <si>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</si>
  <si>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</si>
  <si>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</si>
  <si>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</si>
  <si>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</si>
  <si>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</si>
  <si>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</si>
  <si>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</si>
  <si>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</si>
  <si>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</si>
  <si>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</si>
  <si>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</si>
  <si>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</si>
  <si>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</si>
  <si>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</si>
  <si>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</si>
  <si>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</si>
  <si>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</si>
  <si>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</si>
  <si>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</si>
  <si>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</si>
  <si>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</si>
  <si>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</si>
  <si>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</si>
  <si>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</si>
  <si>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</si>
  <si>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</si>
  <si>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</si>
  <si>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</si>
  <si>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</si>
  <si>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</si>
  <si>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</si>
  <si>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</si>
  <si>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</si>
  <si>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</si>
  <si>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</si>
  <si>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</si>
  <si>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</si>
  <si>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</si>
  <si>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</si>
  <si>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</si>
  <si>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</si>
  <si>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</si>
  <si>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</si>
  <si>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</si>
  <si>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</si>
  <si>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</si>
  <si>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</si>
  <si>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</si>
  <si>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</si>
  <si>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</si>
  <si>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</si>
  <si>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</si>
  <si>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</si>
  <si>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</si>
  <si>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</si>
  <si>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</si>
  <si>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</si>
  <si>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</si>
  <si>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</si>
  <si>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</si>
  <si>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</si>
  <si>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</si>
  <si>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</si>
  <si>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</si>
  <si>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</si>
  <si>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</si>
  <si>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</si>
  <si>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</si>
  <si>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</si>
  <si>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</si>
  <si>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</si>
  <si>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</si>
  <si>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</si>
  <si>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</si>
  <si>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</si>
  <si>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</si>
  <si>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</si>
  <si>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</si>
  <si>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</si>
  <si>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</si>
  <si>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</si>
  <si>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</si>
  <si>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</si>
  <si>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</si>
  <si>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</si>
  <si>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</si>
  <si>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</si>
  <si>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</si>
  <si>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</si>
  <si>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</si>
  <si>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</si>
  <si>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</si>
  <si>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</si>
  <si>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</si>
  <si>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</si>
  <si>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</si>
  <si>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</si>
  <si>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</si>
  <si>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</si>
  <si>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</si>
  <si>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</si>
  <si>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</si>
  <si>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</si>
  <si>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</si>
  <si>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</si>
  <si>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</si>
  <si>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</si>
  <si>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</si>
  <si>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</si>
  <si>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</si>
  <si>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</si>
  <si>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</si>
  <si>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</si>
  <si>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</si>
  <si>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</si>
  <si>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</si>
  <si>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</si>
  <si>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</si>
  <si>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</si>
  <si>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</si>
  <si>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</si>
  <si>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</si>
  <si>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</si>
  <si>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</si>
  <si>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</si>
  <si>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</si>
  <si>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</si>
  <si>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</si>
  <si>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</si>
  <si>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</si>
  <si>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</si>
  <si>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</si>
  <si>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</si>
  <si>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</si>
  <si>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</si>
  <si>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</si>
  <si>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</si>
  <si>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</si>
  <si>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</si>
  <si>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</si>
  <si>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</si>
  <si>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</si>
  <si>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</si>
  <si>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</si>
  <si>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</si>
  <si>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</si>
  <si>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</si>
  <si>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</si>
  <si>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</si>
  <si>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</si>
  <si>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</si>
  <si>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</si>
  <si>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</si>
  <si>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</si>
  <si>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</si>
  <si>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</si>
  <si>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</si>
  <si>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</si>
  <si>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</si>
  <si>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</si>
  <si>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</si>
  <si>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</si>
  <si>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</si>
  <si>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</si>
  <si>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</si>
  <si>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</si>
  <si>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</si>
  <si>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</si>
  <si>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</si>
  <si>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</si>
  <si>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</si>
  <si>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</si>
  <si>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</si>
  <si>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</si>
  <si>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</si>
  <si>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</si>
  <si>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</si>
  <si>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</si>
  <si>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</si>
  <si>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</si>
  <si>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</si>
  <si>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</si>
  <si>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</si>
  <si>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</si>
  <si>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</si>
  <si>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</si>
  <si>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</si>
  <si>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</si>
  <si>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</si>
  <si>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</si>
  <si>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</si>
  <si>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</si>
  <si>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</si>
  <si>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</si>
  <si>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</si>
  <si>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</si>
  <si>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</si>
  <si>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</si>
  <si>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</si>
  <si>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</si>
  <si>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</si>
  <si>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</si>
  <si>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</si>
  <si>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</si>
  <si>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</si>
  <si>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</si>
  <si>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</si>
  <si>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</si>
  <si>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</si>
  <si>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</si>
  <si>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</si>
  <si>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</si>
  <si>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</si>
  <si>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</si>
  <si>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</si>
  <si>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</si>
  <si>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</si>
  <si>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</si>
  <si>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</si>
  <si>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</si>
  <si>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</si>
  <si>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</si>
  <si>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</si>
  <si>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</si>
  <si>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</si>
  <si>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</si>
  <si>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</si>
  <si>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</si>
  <si>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</si>
  <si>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</si>
  <si>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</si>
  <si>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</si>
  <si>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</si>
  <si>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</si>
  <si>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</si>
  <si>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</si>
  <si>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</si>
  <si>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</si>
  <si>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</si>
  <si>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</si>
  <si>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</si>
  <si>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</si>
  <si>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</si>
  <si>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</si>
  <si>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</si>
  <si>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</si>
  <si>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</si>
  <si>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</si>
  <si>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</si>
  <si>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</si>
  <si>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</si>
  <si>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</si>
  <si>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</si>
  <si>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</si>
  <si>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</si>
  <si>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</si>
  <si>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</si>
  <si>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</si>
  <si>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</si>
  <si>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</si>
  <si>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</si>
  <si>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</si>
  <si>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</si>
  <si>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</si>
  <si>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</si>
  <si>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</si>
  <si>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</si>
  <si>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</si>
  <si>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</si>
  <si>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</si>
  <si>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</si>
  <si>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</si>
  <si>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</si>
  <si>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</si>
  <si>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</si>
  <si>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</si>
  <si>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</si>
  <si>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</si>
  <si>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</si>
  <si>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</si>
  <si>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</si>
  <si>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</si>
  <si>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</si>
  <si>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</si>
  <si>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</si>
  <si>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</si>
  <si>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</si>
  <si>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</si>
  <si>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</si>
  <si>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</si>
  <si>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</si>
  <si>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</si>
  <si>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</si>
  <si>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</si>
  <si>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</si>
  <si>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</si>
  <si>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</si>
  <si>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</si>
  <si>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</si>
  <si>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</si>
  <si>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</si>
  <si>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</si>
  <si>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</si>
  <si>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</si>
  <si>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</si>
  <si>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</si>
  <si>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</si>
  <si>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</si>
  <si>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</si>
  <si>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</si>
  <si>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</si>
  <si>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</si>
  <si>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</si>
  <si>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</si>
  <si>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</si>
  <si>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</si>
  <si>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</si>
  <si>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</si>
  <si>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</si>
  <si>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</si>
  <si>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</si>
  <si>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</si>
  <si>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</si>
  <si>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</si>
  <si>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</si>
  <si>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</si>
  <si>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</si>
  <si>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</si>
  <si>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</si>
  <si>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</si>
  <si>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</si>
  <si>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</si>
  <si>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</si>
  <si>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</si>
  <si>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</si>
  <si>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</si>
  <si>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</si>
  <si>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</si>
  <si>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</si>
  <si>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</si>
  <si>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</si>
  <si>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</si>
  <si>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</si>
  <si>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</si>
  <si>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</si>
  <si>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</si>
  <si>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</si>
  <si>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</si>
  <si>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</si>
  <si>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</si>
  <si>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</si>
  <si>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</si>
  <si>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</si>
  <si>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</si>
  <si>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</si>
  <si>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</si>
  <si>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</si>
  <si>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</si>
  <si>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</si>
  <si>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</si>
  <si>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</si>
  <si>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</si>
  <si>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</si>
  <si>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</si>
  <si>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</si>
  <si>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</si>
  <si>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</si>
  <si>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</si>
  <si>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</si>
  <si>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</si>
  <si>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</si>
  <si>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</si>
  <si>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</si>
  <si>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</si>
  <si>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</si>
  <si>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</si>
  <si>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</si>
  <si>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</si>
  <si>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</si>
  <si>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</si>
  <si>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</si>
  <si>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</si>
  <si>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</si>
  <si>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</si>
  <si>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</si>
  <si>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</si>
  <si>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</si>
  <si>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</si>
  <si>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</si>
  <si>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</si>
  <si>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</si>
  <si>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</si>
  <si>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</si>
  <si>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</si>
  <si>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</si>
  <si>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</si>
  <si>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</si>
  <si>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</si>
  <si>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</si>
  <si>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</si>
  <si>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</si>
  <si>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</si>
  <si>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</si>
  <si>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</si>
  <si>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</si>
  <si>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</si>
  <si>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</si>
  <si>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</si>
  <si>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</si>
  <si>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</si>
  <si>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</si>
  <si>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</si>
  <si>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</si>
  <si>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</si>
  <si>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</si>
  <si>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</si>
  <si>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</si>
  <si>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</si>
  <si>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</si>
  <si>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</si>
  <si>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</si>
  <si>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</si>
  <si>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</si>
  <si>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</si>
  <si>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</si>
  <si>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</si>
  <si>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</si>
  <si>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</si>
  <si>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</si>
  <si>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</si>
  <si>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</si>
  <si>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</si>
  <si>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</si>
  <si>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</si>
  <si>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</si>
  <si>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</si>
  <si>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</si>
  <si>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</si>
  <si>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</si>
  <si>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</si>
  <si>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</si>
  <si>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</si>
  <si>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</si>
  <si>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</si>
  <si>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</si>
  <si>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</si>
  <si>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</si>
  <si>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</si>
  <si>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</si>
  <si>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</si>
  <si>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</si>
  <si>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</si>
  <si>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</si>
  <si>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</si>
  <si>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</si>
  <si>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</si>
  <si>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</si>
  <si>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</si>
  <si>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</si>
  <si>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</si>
  <si>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</si>
  <si>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</si>
  <si>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</si>
  <si>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</si>
  <si>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</si>
  <si>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</si>
  <si>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</si>
  <si>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</si>
  <si>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</si>
  <si>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</si>
  <si>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</si>
  <si>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</si>
  <si>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</si>
  <si>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</si>
  <si>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</si>
  <si>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</si>
  <si>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</si>
  <si>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</si>
  <si>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</si>
  <si>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</si>
  <si>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</si>
  <si>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</si>
  <si>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</si>
  <si>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</si>
  <si>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</si>
  <si>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</si>
  <si>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</si>
  <si>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</si>
  <si>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</si>
  <si>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</si>
  <si>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</si>
  <si>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</si>
  <si>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</si>
  <si>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</si>
  <si>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</si>
  <si>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</si>
  <si>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</si>
  <si>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</si>
  <si>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</si>
  <si>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</si>
  <si>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</si>
  <si>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</si>
  <si>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</si>
  <si>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</si>
  <si>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</si>
  <si>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</si>
  <si>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</si>
  <si>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</si>
  <si>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</si>
  <si>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</si>
  <si>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</si>
  <si>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</si>
  <si>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</si>
  <si>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</si>
  <si>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</si>
  <si>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</si>
  <si>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</si>
  <si>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</si>
  <si>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</si>
  <si>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</si>
  <si>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</si>
  <si>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</si>
  <si>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</si>
  <si>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</si>
  <si>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</si>
  <si>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</si>
  <si>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</si>
  <si>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</si>
  <si>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</si>
  <si>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</si>
  <si>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</si>
  <si>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</si>
  <si>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</si>
  <si>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</si>
  <si>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</si>
  <si>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</si>
  <si>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</si>
  <si>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</si>
  <si>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</si>
  <si>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</si>
  <si>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</si>
  <si>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</si>
  <si>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</si>
  <si>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</si>
  <si>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</si>
  <si>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</si>
  <si>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</si>
  <si>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</si>
  <si>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</si>
  <si>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</si>
  <si>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</si>
  <si>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</si>
  <si>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</si>
  <si>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</si>
  <si>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</si>
  <si>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</si>
  <si>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</si>
  <si>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</si>
  <si>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</si>
  <si>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</si>
  <si>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</si>
  <si>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</si>
  <si>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</si>
  <si>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</si>
  <si>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</si>
  <si>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</si>
  <si>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</si>
  <si>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</si>
  <si>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</si>
  <si>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</si>
  <si>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</si>
  <si>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</si>
  <si>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</si>
  <si>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</si>
  <si>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</si>
  <si>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</si>
  <si>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</si>
  <si>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</si>
  <si>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</si>
  <si>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</si>
  <si>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</si>
  <si>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</si>
  <si>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</si>
  <si>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</si>
  <si>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</si>
  <si>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</si>
  <si>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</si>
  <si>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</si>
  <si>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</si>
  <si>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</si>
  <si>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</si>
  <si>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</si>
  <si>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</si>
  <si>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</si>
  <si>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</si>
  <si>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</si>
  <si>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</si>
  <si>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</si>
  <si>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</si>
  <si>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</si>
  <si>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</si>
  <si>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</si>
  <si>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</si>
  <si>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</si>
  <si>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</si>
  <si>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</si>
  <si>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</si>
  <si>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</si>
  <si>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</si>
  <si>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</si>
  <si>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</si>
  <si>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</si>
  <si>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</si>
  <si>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</si>
  <si>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</si>
  <si>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</si>
  <si>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</si>
  <si>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</si>
  <si>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</si>
  <si>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</si>
  <si>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</si>
  <si>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</si>
  <si>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</si>
  <si>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</si>
  <si>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</si>
  <si>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</si>
  <si>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</si>
  <si>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</si>
  <si>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</si>
  <si>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</si>
  <si>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</si>
  <si>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</si>
  <si>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</si>
  <si>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</si>
  <si>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</si>
  <si>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</si>
  <si>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</si>
  <si>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</si>
  <si>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</si>
  <si>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</si>
  <si>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</si>
  <si>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</si>
  <si>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</si>
  <si>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</si>
  <si>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</si>
  <si>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</si>
  <si>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</si>
  <si>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</si>
  <si>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</si>
  <si>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</si>
  <si>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</si>
  <si>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</si>
  <si>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</si>
  <si>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</si>
  <si>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</si>
  <si>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</si>
  <si>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</si>
  <si>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</si>
  <si>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</si>
  <si>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</si>
  <si>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</si>
  <si>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</si>
  <si>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</si>
  <si>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</si>
  <si>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</si>
  <si>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</si>
  <si>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</si>
  <si>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</si>
  <si>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</si>
  <si>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</si>
  <si>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</si>
  <si>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</si>
  <si>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</si>
  <si>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</si>
  <si>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</si>
  <si>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</si>
  <si>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</si>
  <si>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</si>
  <si>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</si>
  <si>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</si>
  <si>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</si>
  <si>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</si>
  <si>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</si>
  <si>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</si>
  <si>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</si>
  <si>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</si>
  <si>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</si>
  <si>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</si>
  <si>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</si>
  <si>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</si>
  <si>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</si>
  <si>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</si>
  <si>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</si>
  <si>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</si>
  <si>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</si>
  <si>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</si>
  <si>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</si>
  <si>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</si>
  <si>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</si>
  <si>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</si>
  <si>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</si>
  <si>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</si>
  <si>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</si>
  <si>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</si>
  <si>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</si>
  <si>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</si>
  <si>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</si>
  <si>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</si>
  <si>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</si>
  <si>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</si>
  <si>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</si>
  <si>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</si>
  <si>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</si>
  <si>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</si>
  <si>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</si>
  <si>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</si>
  <si>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</si>
  <si>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</si>
  <si>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</si>
  <si>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</si>
  <si>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</si>
  <si>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</si>
  <si>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</si>
  <si>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</si>
  <si>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</si>
  <si>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</si>
  <si>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</si>
  <si>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</si>
  <si>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</si>
  <si>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</si>
  <si>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</si>
  <si>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</si>
  <si>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</si>
  <si>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</si>
  <si>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</si>
  <si>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</si>
  <si>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</si>
  <si>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</si>
  <si>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</si>
  <si>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</si>
  <si>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</si>
  <si>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</si>
  <si>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</si>
  <si>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</si>
  <si>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</si>
  <si>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</si>
  <si>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</si>
  <si>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</si>
  <si>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</si>
  <si>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</si>
  <si>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</si>
  <si>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</si>
  <si>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</si>
  <si>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</si>
  <si>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</si>
  <si>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</si>
  <si>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</si>
  <si>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</si>
  <si>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</si>
  <si>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</si>
  <si>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</si>
  <si>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</si>
  <si>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</si>
  <si>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</si>
  <si>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</si>
  <si>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</si>
  <si>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</si>
  <si>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</si>
  <si>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</si>
  <si>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</si>
  <si>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</si>
  <si>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</si>
  <si>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</si>
  <si>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</si>
  <si>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</si>
  <si>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</si>
  <si>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</si>
  <si>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</si>
  <si>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</si>
  <si>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</si>
  <si>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</si>
  <si>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</si>
  <si>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</si>
  <si>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</si>
  <si>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</si>
  <si>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</si>
  <si>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</si>
  <si>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</si>
  <si>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</si>
  <si>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</si>
  <si>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</si>
  <si>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</si>
  <si>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</si>
  <si>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</si>
  <si>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</si>
  <si>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</si>
  <si>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</si>
  <si>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</si>
  <si>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</si>
  <si>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</si>
  <si>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</si>
  <si>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</si>
  <si>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</si>
  <si>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</si>
  <si>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</si>
  <si>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</si>
  <si>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</si>
  <si>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</si>
  <si>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</si>
  <si>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</si>
  <si>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</si>
  <si>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</si>
  <si>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</si>
  <si>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</si>
  <si>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</si>
  <si>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</si>
  <si>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</si>
  <si>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</si>
  <si>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</si>
  <si>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</si>
  <si>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</si>
  <si>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</si>
  <si>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</si>
  <si>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</si>
  <si>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</si>
  <si>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</si>
  <si>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</si>
  <si>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</si>
  <si>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</si>
  <si>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</si>
  <si>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</si>
  <si>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</si>
  <si>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</si>
  <si>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</si>
  <si>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</si>
  <si>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</si>
  <si>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</si>
  <si>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</si>
  <si>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</si>
  <si>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</si>
  <si>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</si>
  <si>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</si>
  <si>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</si>
  <si>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</si>
  <si>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</si>
  <si>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</si>
  <si>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</si>
  <si>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</si>
  <si>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</si>
  <si>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</si>
  <si>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</si>
  <si>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</si>
  <si>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</si>
  <si>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</si>
  <si>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</si>
  <si>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</si>
  <si>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</si>
  <si>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</si>
  <si>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</si>
  <si>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</si>
  <si>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</si>
  <si>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</si>
  <si>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</si>
  <si>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</si>
  <si>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</si>
  <si>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</si>
  <si>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</si>
  <si>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</si>
  <si>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</si>
  <si>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</si>
  <si>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</si>
  <si>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</si>
  <si>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</si>
  <si>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</si>
  <si>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</si>
  <si>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</si>
  <si>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</si>
  <si>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</si>
  <si>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</si>
  <si>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</si>
  <si>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</si>
  <si>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</si>
  <si>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</si>
  <si>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</si>
  <si>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</si>
  <si>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</si>
  <si>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</si>
  <si>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</si>
  <si>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</si>
  <si>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</si>
  <si>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</si>
  <si>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</si>
  <si>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</si>
  <si>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</si>
  <si>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</si>
  <si>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</si>
  <si>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</si>
  <si>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</si>
  <si>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</si>
  <si>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</si>
  <si>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</si>
  <si>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</si>
  <si>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</si>
  <si>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</si>
  <si>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</si>
  <si>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</si>
  <si>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</si>
  <si>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</si>
  <si>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</si>
  <si>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</si>
  <si>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</si>
  <si>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</si>
  <si>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</si>
  <si>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</si>
  <si>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</si>
  <si>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</si>
  <si>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</si>
  <si>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</si>
  <si>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</si>
  <si>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</si>
  <si>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</si>
  <si>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</si>
  <si>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</si>
  <si>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</si>
  <si>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</si>
  <si>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</si>
  <si>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</si>
  <si>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</si>
  <si>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</si>
  <si>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</si>
  <si>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</si>
  <si>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</si>
  <si>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</si>
  <si>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</si>
  <si>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</si>
  <si>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</si>
  <si>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</si>
  <si>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</si>
  <si>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</si>
  <si>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</si>
  <si>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</si>
  <si>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</si>
  <si>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</si>
  <si>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</si>
  <si>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</si>
  <si>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</si>
  <si>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</si>
  <si>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</si>
  <si>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</si>
  <si>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</si>
  <si>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</si>
  <si>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</si>
  <si>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</si>
  <si>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</si>
  <si>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</si>
  <si>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</si>
  <si>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</si>
  <si>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</si>
  <si>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</si>
  <si>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</si>
  <si>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</si>
  <si>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</si>
  <si>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</si>
  <si>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</si>
  <si>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</si>
  <si>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</si>
  <si>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</si>
  <si>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</si>
  <si>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</si>
  <si>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</si>
  <si>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</si>
  <si>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</si>
  <si>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</si>
  <si>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</si>
  <si>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</si>
  <si>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</si>
  <si>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</si>
  <si>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</si>
  <si>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</si>
  <si>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</si>
  <si>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</si>
  <si>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</si>
  <si>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</si>
  <si>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</si>
  <si>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</si>
  <si>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</si>
  <si>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</si>
  <si>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</si>
  <si>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</si>
  <si>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</si>
  <si>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</si>
  <si>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</si>
  <si>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</si>
  <si>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</si>
  <si>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</si>
  <si>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</si>
  <si>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</si>
  <si>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</si>
  <si>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</si>
  <si>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</si>
  <si>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</si>
  <si>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</si>
  <si>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</si>
  <si>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</si>
  <si>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</si>
  <si>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</si>
  <si>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</si>
  <si>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</si>
  <si>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</si>
  <si>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</si>
  <si>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</si>
  <si>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</si>
  <si>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</si>
  <si>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</si>
  <si>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</si>
  <si>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</si>
  <si>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</si>
  <si>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</si>
  <si>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</si>
  <si>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</si>
  <si>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</si>
  <si>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</si>
  <si>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</si>
  <si>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</si>
  <si>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</si>
  <si>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</si>
  <si>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</si>
  <si>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</si>
  <si>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</si>
  <si>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</si>
  <si>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</si>
  <si>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</si>
  <si>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</si>
  <si>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</si>
  <si>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</si>
  <si>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</si>
  <si>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</si>
  <si>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</si>
  <si>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</si>
  <si>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</si>
  <si>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</si>
  <si>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</si>
  <si>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</si>
  <si>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</si>
  <si>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</si>
  <si>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</si>
  <si>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</si>
  <si>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</si>
  <si>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</si>
  <si>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</si>
  <si>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</si>
  <si>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</si>
  <si>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</si>
  <si>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</si>
  <si>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</si>
  <si>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</si>
  <si>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</si>
  <si>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</si>
  <si>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</si>
  <si>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</si>
  <si>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</si>
  <si>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</si>
  <si>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</si>
  <si>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</si>
  <si>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</si>
  <si>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</si>
  <si>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</si>
  <si>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</si>
  <si>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</si>
  <si>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</si>
  <si>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</si>
  <si>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</si>
  <si>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</si>
  <si>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</si>
  <si>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</si>
  <si>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</si>
  <si>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</si>
  <si>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</si>
  <si>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</si>
  <si>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</si>
  <si>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</si>
  <si>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</si>
  <si>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</si>
  <si>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</si>
  <si>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</si>
  <si>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</si>
  <si>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</si>
  <si>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</si>
  <si>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</si>
  <si>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</si>
  <si>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</si>
  <si>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</si>
  <si>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</si>
  <si>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</si>
  <si>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</si>
  <si>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</si>
  <si>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</si>
  <si>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</si>
  <si>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</si>
  <si>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</si>
  <si>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</si>
  <si>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</si>
  <si>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</si>
  <si>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</si>
  <si>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</si>
  <si>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</si>
  <si>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</si>
  <si>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</si>
  <si>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</si>
  <si>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</si>
  <si>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</si>
  <si>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</si>
  <si>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</si>
  <si>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</si>
  <si>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</si>
  <si>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</si>
  <si>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</si>
  <si>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</si>
  <si>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</si>
  <si>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</si>
  <si>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</si>
  <si>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</si>
  <si>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</si>
  <si>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</si>
  <si>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</si>
  <si>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</si>
  <si>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</si>
  <si>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</si>
  <si>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</si>
  <si>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</si>
  <si>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</si>
  <si>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</si>
  <si>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</si>
  <si>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</si>
  <si>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</si>
  <si>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</si>
  <si>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</si>
  <si>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</si>
  <si>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</si>
  <si>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</si>
  <si>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</si>
  <si>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</si>
  <si>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</si>
  <si>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</si>
  <si>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</si>
  <si>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</si>
  <si>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</si>
  <si>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</si>
  <si>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</si>
  <si>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</si>
  <si>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</si>
  <si>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</si>
  <si>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</si>
  <si>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</si>
  <si>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</si>
  <si>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</si>
  <si>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</si>
  <si>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</si>
  <si>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</si>
  <si>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</si>
  <si>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</si>
  <si>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</si>
  <si>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</si>
  <si>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</si>
  <si>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</si>
  <si>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</si>
  <si>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</si>
  <si>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</si>
  <si>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</si>
  <si>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</si>
  <si>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</si>
  <si>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</si>
  <si>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</si>
  <si>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</si>
  <si>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</si>
  <si>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</si>
  <si>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</si>
  <si>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</si>
  <si>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</si>
  <si>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</si>
  <si>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</si>
  <si>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</si>
  <si>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</si>
  <si>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</si>
  <si>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</si>
  <si>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</si>
  <si>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</si>
  <si>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</si>
  <si>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</si>
  <si>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</si>
  <si>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</si>
  <si>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</si>
  <si>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</si>
  <si>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</si>
  <si>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</si>
  <si>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</si>
  <si>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</si>
  <si>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</si>
  <si>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</si>
  <si>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</si>
  <si>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</si>
  <si>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</si>
  <si>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</si>
  <si>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</si>
  <si>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</si>
  <si>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</si>
  <si>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</si>
  <si>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</si>
  <si>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</si>
  <si>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</si>
  <si>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</si>
  <si>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</si>
  <si>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</si>
  <si>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</si>
  <si>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</si>
  <si>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</si>
  <si>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</si>
  <si>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</si>
  <si>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</si>
  <si>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</si>
  <si>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</si>
  <si>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</si>
  <si>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</si>
  <si>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</si>
  <si>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</si>
  <si>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</si>
  <si>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</si>
  <si>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</si>
  <si>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</si>
  <si>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</si>
  <si>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</si>
  <si>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</si>
  <si>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</si>
  <si>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</si>
  <si>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</si>
  <si>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</si>
  <si>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</si>
  <si>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</si>
  <si>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</si>
  <si>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</si>
  <si>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</si>
  <si>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</si>
  <si>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</si>
  <si>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</si>
  <si>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</si>
  <si>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</si>
  <si>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</si>
  <si>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</si>
  <si>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</si>
  <si>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</si>
  <si>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</si>
  <si>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</si>
  <si>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</si>
  <si>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</si>
  <si>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</si>
  <si>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</si>
  <si>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</si>
  <si>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</si>
  <si>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</si>
  <si>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</si>
  <si>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</si>
  <si>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</si>
  <si>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</si>
  <si>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</si>
  <si>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</si>
  <si>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</si>
  <si>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</si>
  <si>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</si>
  <si>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</si>
  <si>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</si>
  <si>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</si>
  <si>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</si>
  <si>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</si>
  <si>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</si>
  <si>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</si>
  <si>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</si>
  <si>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</si>
  <si>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</si>
  <si>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</si>
  <si>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</si>
  <si>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</si>
  <si>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</si>
  <si>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</si>
  <si>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</si>
  <si>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</si>
  <si>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</si>
  <si>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</si>
  <si>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</si>
  <si>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</si>
  <si>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</si>
  <si>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</si>
  <si>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</si>
  <si>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</si>
  <si>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</si>
  <si>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</si>
  <si>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</si>
  <si>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</si>
  <si>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</si>
  <si>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</si>
  <si>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</si>
  <si>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</si>
  <si>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</si>
  <si>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</si>
  <si>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</si>
  <si>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</si>
  <si>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</si>
  <si>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</si>
  <si>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</si>
  <si>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</si>
  <si>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</si>
  <si>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</si>
  <si>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</si>
  <si>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</si>
  <si>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</si>
  <si>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</si>
  <si>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</si>
  <si>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</si>
  <si>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</si>
  <si>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</si>
  <si>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</si>
  <si>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</si>
  <si>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</si>
  <si>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</si>
  <si>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</si>
  <si>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</si>
  <si>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</si>
  <si>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</si>
  <si>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</si>
  <si>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</si>
  <si>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</si>
  <si>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</si>
  <si>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</si>
  <si>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</si>
  <si>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</si>
  <si>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</si>
  <si>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</si>
  <si>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</si>
  <si>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</si>
  <si>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</si>
  <si>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</si>
  <si>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</si>
  <si>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</si>
  <si>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</si>
  <si>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</si>
  <si>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</si>
  <si>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</si>
  <si>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</si>
  <si>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</si>
  <si>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</si>
  <si>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</si>
  <si>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</si>
  <si>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</si>
  <si>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</si>
  <si>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</si>
  <si>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</si>
  <si>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</si>
  <si>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</si>
  <si>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</si>
  <si>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</si>
  <si>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</si>
  <si>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</si>
  <si>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</si>
  <si>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</si>
  <si>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</si>
  <si>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</si>
  <si>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</si>
  <si>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</si>
  <si>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</si>
  <si>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</si>
  <si>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</si>
  <si>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</si>
  <si>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</si>
  <si>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</si>
  <si>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</si>
  <si>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</si>
  <si>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</si>
  <si>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</si>
  <si>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</si>
  <si>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</si>
  <si>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</si>
  <si>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</si>
  <si>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</si>
  <si>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</si>
  <si>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</si>
  <si>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</si>
  <si>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</si>
  <si>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</si>
  <si>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</si>
  <si>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</si>
  <si>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</si>
  <si>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</si>
  <si>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</si>
  <si>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</si>
  <si>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</si>
  <si>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</si>
  <si>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</si>
  <si>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</si>
  <si>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</si>
  <si>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</si>
  <si>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</si>
  <si>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</si>
  <si>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</si>
  <si>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</si>
  <si>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</si>
  <si>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</si>
  <si>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</si>
  <si>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</si>
  <si>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</si>
  <si>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</si>
  <si>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</si>
  <si>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</si>
  <si>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</si>
  <si>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</si>
  <si>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</si>
  <si>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</si>
  <si>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</si>
  <si>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</si>
  <si>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</si>
  <si>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</si>
  <si>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</si>
  <si>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</si>
  <si>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</si>
  <si>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</si>
  <si>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</si>
  <si>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</si>
  <si>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</si>
  <si>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</si>
  <si>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</si>
  <si>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</si>
  <si>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</si>
  <si>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</si>
  <si>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</si>
  <si>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</si>
  <si>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</si>
  <si>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</si>
  <si>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</si>
  <si>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</si>
  <si>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</si>
  <si>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</si>
  <si>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</si>
  <si>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</si>
  <si>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</si>
  <si>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</si>
  <si>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</si>
  <si>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</si>
  <si>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</si>
  <si>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</si>
  <si>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</si>
  <si>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</si>
  <si>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</si>
  <si>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</si>
  <si>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</si>
  <si>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</si>
  <si>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</si>
  <si>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</si>
  <si>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</si>
  <si>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</si>
  <si>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</si>
  <si>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</si>
  <si>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</si>
  <si>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</si>
  <si>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</si>
  <si>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</si>
  <si>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</si>
  <si>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</si>
  <si>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</si>
  <si>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</si>
  <si>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</si>
  <si>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</si>
  <si>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</si>
  <si>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</si>
  <si>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</si>
  <si>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</si>
  <si>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</si>
  <si>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</si>
  <si>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</si>
  <si>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</si>
  <si>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</si>
  <si>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</si>
  <si>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</si>
  <si>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</si>
  <si>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</si>
  <si>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</si>
  <si>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</si>
  <si>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</si>
  <si>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</si>
  <si>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</si>
  <si>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</si>
  <si>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</si>
  <si>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</si>
  <si>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</si>
  <si>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</si>
  <si>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</si>
  <si>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</si>
  <si>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</si>
  <si>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</si>
  <si>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</si>
  <si>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</si>
  <si>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</si>
  <si>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</si>
  <si>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</si>
  <si>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</si>
  <si>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</si>
  <si>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</si>
  <si>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</si>
  <si>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</si>
  <si>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</si>
  <si>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</si>
  <si>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</si>
  <si>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</si>
  <si>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</si>
  <si>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</si>
  <si>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</si>
  <si>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</si>
  <si>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</si>
  <si>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</si>
  <si>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</si>
  <si>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</si>
  <si>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</si>
  <si>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</si>
  <si>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</si>
  <si>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</si>
  <si>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</si>
  <si>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</si>
  <si>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</si>
  <si>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</si>
  <si>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</si>
  <si>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</si>
  <si>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</si>
  <si>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</si>
  <si>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</si>
  <si>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</si>
  <si>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</si>
  <si>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</si>
  <si>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</si>
  <si>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</si>
  <si>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</si>
  <si>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</si>
  <si>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</si>
  <si>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</si>
  <si>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</si>
  <si>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</si>
  <si>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</si>
  <si>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</si>
  <si>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</si>
  <si>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</si>
  <si>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</si>
  <si>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</si>
  <si>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</si>
  <si>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</si>
  <si>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</si>
  <si>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</si>
  <si>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</si>
  <si>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</si>
  <si>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</si>
  <si>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</si>
  <si>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</si>
  <si>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</si>
  <si>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</si>
  <si>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</si>
  <si>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</si>
  <si>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</si>
  <si>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</si>
  <si>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</si>
  <si>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</si>
  <si>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</si>
  <si>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</si>
  <si>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</si>
  <si>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</si>
  <si>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</si>
  <si>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</si>
  <si>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</si>
  <si>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</si>
  <si>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</si>
  <si>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</si>
  <si>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</si>
  <si>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</si>
  <si>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</si>
  <si>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</si>
  <si>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</si>
  <si>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</si>
  <si>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</si>
  <si>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</si>
  <si>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</si>
  <si>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</si>
  <si>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</si>
  <si>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</si>
  <si>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</si>
  <si>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</si>
  <si>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</si>
  <si>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</si>
  <si>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</si>
  <si>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</si>
  <si>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</si>
  <si>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</si>
  <si>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</si>
  <si>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</si>
  <si>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</si>
  <si>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</si>
  <si>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</si>
  <si>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</si>
  <si>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</si>
  <si>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</si>
  <si>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</si>
  <si>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</si>
  <si>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</si>
  <si>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</si>
  <si>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</si>
  <si>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</si>
  <si>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</si>
  <si>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</si>
  <si>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</si>
  <si>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</si>
  <si>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</si>
  <si>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</si>
  <si>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</si>
  <si>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</si>
  <si>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</si>
  <si>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</si>
  <si>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</si>
  <si>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</si>
  <si>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</si>
  <si>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</si>
  <si>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</si>
  <si>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</si>
  <si>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</si>
  <si>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</si>
  <si>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</si>
  <si>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</si>
  <si>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</si>
  <si>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</si>
  <si>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</si>
  <si>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</si>
  <si>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</si>
  <si>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</si>
  <si>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</si>
  <si>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</si>
  <si>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</si>
  <si>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</si>
  <si>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</si>
  <si>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</si>
  <si>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</si>
  <si>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</si>
  <si>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</si>
  <si>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</si>
  <si>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</si>
  <si>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</si>
  <si>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</si>
  <si>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</si>
  <si>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</si>
  <si>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</si>
  <si>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</si>
  <si>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</si>
  <si>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</si>
  <si>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</si>
  <si>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</si>
  <si>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</si>
  <si>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</si>
  <si>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</si>
  <si>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</si>
  <si>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</si>
  <si>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</si>
  <si>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</si>
  <si>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</si>
  <si>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</si>
  <si>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</si>
  <si>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</si>
  <si>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</si>
  <si>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</si>
  <si>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</si>
  <si>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</si>
  <si>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</si>
  <si>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</si>
  <si>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</si>
  <si>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</si>
  <si>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</si>
  <si>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</si>
  <si>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</si>
  <si>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</si>
  <si>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</si>
  <si>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</si>
  <si>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</si>
  <si>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</si>
  <si>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</si>
  <si>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</si>
  <si>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</si>
  <si>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</si>
  <si>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</si>
  <si>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</si>
  <si>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</si>
  <si>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</si>
  <si>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</si>
  <si>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</si>
  <si>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</si>
  <si>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</si>
  <si>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</si>
  <si>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</si>
  <si>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</si>
  <si>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</si>
  <si>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</si>
  <si>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</si>
  <si>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</si>
  <si>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</si>
  <si>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</si>
  <si>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</si>
  <si>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</si>
  <si>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</si>
  <si>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</si>
  <si>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</si>
  <si>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</si>
  <si>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</si>
  <si>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</si>
  <si>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</si>
  <si>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</si>
  <si>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</si>
  <si>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</si>
  <si>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</si>
  <si>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</si>
  <si>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</si>
  <si>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</si>
  <si>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</si>
  <si>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</si>
  <si>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</si>
  <si>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</si>
  <si>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</si>
  <si>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</si>
  <si>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</si>
  <si>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</si>
  <si>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</si>
  <si>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</si>
  <si>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</si>
  <si>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</si>
  <si>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</si>
  <si>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</si>
  <si>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</si>
  <si>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</si>
  <si>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</si>
  <si>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</si>
  <si>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</si>
  <si>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</si>
  <si>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</si>
  <si>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</si>
  <si>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</si>
  <si>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</si>
  <si>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</si>
  <si>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</si>
  <si>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</si>
  <si>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</si>
  <si>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</si>
  <si>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</si>
  <si>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</si>
  <si>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</si>
  <si>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</si>
  <si>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</si>
  <si>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</si>
  <si>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</si>
  <si>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</si>
  <si>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</si>
  <si>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</si>
  <si>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</si>
  <si>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</si>
  <si>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</si>
  <si>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</si>
  <si>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</si>
  <si>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</si>
  <si>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</si>
  <si>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</si>
  <si>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</si>
  <si>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</si>
  <si>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</si>
  <si>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</si>
  <si>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</si>
  <si>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</si>
  <si>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</si>
  <si>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</si>
  <si>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</si>
  <si>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</si>
  <si>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</si>
  <si>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</si>
  <si>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</si>
  <si>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</si>
  <si>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</si>
  <si>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</si>
  <si>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</si>
  <si>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</si>
  <si>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</si>
  <si>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</si>
  <si>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</si>
  <si>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</si>
  <si>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</si>
  <si>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</si>
  <si>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</si>
  <si>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</si>
  <si>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</si>
  <si>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</si>
  <si>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</si>
  <si>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</si>
  <si>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</si>
  <si>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</si>
  <si>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</si>
  <si>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</si>
  <si>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</si>
  <si>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</si>
  <si>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</si>
  <si>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</si>
  <si>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</si>
  <si>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</si>
  <si>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</si>
  <si>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</si>
  <si>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</si>
  <si>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</si>
  <si>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</si>
  <si>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</si>
  <si>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</si>
  <si>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</si>
  <si>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</si>
  <si>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</si>
  <si>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</si>
  <si>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</si>
  <si>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</si>
  <si>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</si>
  <si>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</si>
  <si>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</si>
  <si>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</si>
  <si>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</si>
  <si>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</si>
  <si>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</si>
  <si>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</si>
  <si>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</si>
  <si>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</si>
  <si>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</si>
  <si>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</si>
  <si>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</si>
  <si>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</si>
  <si>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</si>
  <si>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</si>
  <si>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</si>
  <si>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</si>
  <si>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</si>
  <si>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</si>
  <si>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</si>
  <si>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</si>
  <si>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</si>
  <si>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</si>
  <si>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</si>
  <si>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</si>
  <si>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</si>
  <si>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</si>
  <si>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</si>
  <si>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</si>
  <si>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</si>
  <si>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</si>
  <si>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</si>
  <si>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</si>
  <si>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</si>
  <si>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</si>
  <si>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</si>
  <si>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</si>
  <si>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</si>
  <si>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</si>
  <si>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</si>
  <si>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</si>
  <si>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</si>
  <si>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</si>
  <si>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</si>
  <si>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</si>
  <si>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</si>
  <si>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</si>
  <si>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</si>
  <si>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</si>
  <si>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</si>
  <si>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</si>
  <si>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</si>
  <si>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</si>
  <si>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</si>
  <si>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</si>
  <si>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</si>
  <si>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</si>
  <si>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</si>
  <si>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</si>
  <si>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</si>
  <si>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</si>
  <si>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</si>
  <si>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</si>
  <si>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</si>
  <si>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</si>
  <si>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</si>
  <si>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</si>
  <si>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</si>
  <si>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</si>
  <si>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</si>
  <si>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</si>
  <si>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</si>
  <si>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</si>
  <si>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</si>
  <si>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</si>
  <si>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</si>
  <si>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</si>
  <si>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</si>
  <si>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</si>
  <si>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</si>
  <si>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</si>
  <si>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</si>
  <si>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</si>
  <si>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</si>
  <si>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</si>
  <si>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</si>
  <si>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</si>
  <si>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</si>
  <si>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</si>
  <si>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</si>
  <si>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</si>
  <si>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</si>
  <si>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</si>
  <si>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</si>
  <si>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</si>
  <si>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</si>
  <si>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</si>
  <si>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</si>
  <si>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</si>
  <si>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</si>
  <si>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</si>
  <si>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</si>
  <si>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</si>
  <si>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</si>
  <si>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</si>
  <si>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</si>
  <si>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</si>
  <si>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</si>
  <si>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</si>
  <si>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</si>
  <si>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</si>
  <si>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</si>
  <si>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</si>
  <si>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</si>
  <si>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</si>
  <si>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</si>
  <si>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</si>
  <si>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</si>
  <si>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</si>
  <si>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</si>
  <si>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</si>
  <si>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</si>
  <si>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</si>
  <si>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</si>
  <si>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</si>
  <si>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</si>
  <si>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</si>
  <si>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</si>
  <si>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</si>
  <si>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</si>
  <si>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</si>
  <si>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</si>
  <si>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</si>
  <si>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</si>
  <si>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</si>
  <si>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</si>
  <si>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</si>
  <si>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</si>
  <si>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</si>
  <si>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</si>
  <si>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</si>
  <si>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</si>
  <si>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</si>
  <si>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</si>
  <si>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</si>
  <si>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</si>
  <si>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</si>
  <si>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</si>
  <si>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</si>
  <si>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</si>
  <si>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</si>
  <si>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</si>
  <si>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</si>
  <si>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</si>
  <si>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</si>
  <si>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</si>
  <si>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</si>
  <si>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</si>
  <si>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</si>
  <si>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</si>
  <si>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</si>
  <si>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</si>
  <si>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</si>
  <si>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</si>
  <si>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</si>
  <si>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</si>
  <si>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</si>
  <si>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</si>
  <si>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</si>
  <si>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</si>
  <si>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</si>
  <si>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</si>
  <si>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</si>
  <si>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</si>
  <si>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</si>
  <si>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</si>
  <si>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</si>
  <si>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</si>
  <si>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</si>
  <si>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</si>
  <si>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</si>
  <si>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</si>
  <si>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</si>
  <si>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</si>
  <si>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</si>
  <si>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</si>
  <si>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</si>
  <si>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</si>
  <si>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</si>
  <si>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</si>
  <si>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</si>
  <si>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</si>
  <si>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</si>
  <si>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</si>
  <si>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</si>
  <si>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</si>
  <si>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</si>
  <si>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</si>
  <si>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</si>
  <si>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</si>
  <si>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</si>
  <si>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</si>
  <si>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</si>
  <si>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</si>
  <si>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</si>
  <si>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</si>
  <si>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</si>
  <si>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</si>
  <si>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</si>
  <si>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</si>
  <si>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</si>
  <si>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</si>
  <si>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</si>
  <si>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</si>
  <si>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</si>
  <si>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</si>
  <si>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</si>
  <si>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</si>
  <si>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</si>
  <si>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</si>
  <si>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</si>
  <si>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</si>
  <si>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</si>
  <si>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</si>
  <si>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</si>
  <si>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</si>
  <si>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</si>
  <si>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</si>
  <si>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</si>
  <si>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</si>
  <si>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</si>
  <si>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</si>
  <si>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</si>
  <si>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</si>
  <si>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</si>
  <si>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</si>
  <si>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</si>
  <si>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</si>
  <si>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</si>
  <si>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</si>
  <si>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</si>
  <si>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</si>
  <si>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</si>
  <si>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</si>
  <si>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</si>
  <si>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</si>
  <si>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</si>
  <si>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</si>
  <si>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</si>
  <si>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</si>
  <si>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</si>
  <si>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</si>
  <si>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</si>
  <si>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</si>
  <si>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</si>
  <si>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</si>
  <si>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</si>
  <si>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</si>
  <si>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</si>
  <si>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</si>
  <si>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</si>
  <si>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</si>
  <si>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</si>
  <si>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</si>
  <si>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</si>
  <si>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</si>
  <si>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</si>
  <si>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</si>
  <si>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</si>
  <si>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</si>
  <si>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</si>
  <si>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</si>
  <si>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</si>
  <si>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</si>
  <si>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</si>
  <si>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</si>
  <si>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</si>
  <si>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</si>
  <si>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</si>
  <si>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</si>
  <si>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</si>
  <si>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</si>
  <si>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</si>
  <si>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</si>
  <si>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</si>
  <si>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</si>
  <si>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</si>
  <si>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</si>
  <si>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</si>
  <si>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</si>
  <si>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</si>
  <si>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</si>
  <si>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</si>
  <si>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</si>
  <si>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</si>
  <si>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</si>
  <si>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</si>
  <si>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</si>
  <si>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</si>
  <si>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</si>
  <si>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</si>
  <si>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</si>
  <si>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</si>
  <si>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</si>
  <si>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</si>
  <si>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</si>
  <si>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</si>
  <si>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</si>
  <si>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</si>
  <si>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</si>
  <si>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</si>
  <si>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</si>
  <si>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</si>
  <si>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</si>
  <si>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</si>
  <si>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</si>
  <si>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</si>
  <si>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</si>
  <si>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</si>
  <si>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</si>
  <si>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</si>
  <si>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</si>
  <si>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</si>
  <si>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</si>
  <si>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</si>
  <si>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</si>
  <si>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</si>
  <si>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</si>
  <si>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</si>
  <si>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</si>
  <si>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</si>
  <si>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</si>
  <si>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</si>
  <si>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</si>
  <si>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</si>
  <si>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</si>
  <si>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</si>
  <si>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</si>
  <si>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</si>
  <si>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</si>
  <si>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</si>
  <si>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</si>
  <si>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</si>
  <si>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</si>
  <si>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</si>
  <si>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</si>
  <si>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</si>
  <si>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</si>
  <si>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</si>
  <si>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</si>
  <si>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</si>
  <si>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</si>
  <si>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</si>
  <si>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</si>
  <si>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</si>
  <si>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</si>
  <si>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</si>
  <si>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</si>
  <si>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</si>
  <si>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</si>
  <si>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</si>
  <si>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</si>
  <si>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</si>
  <si>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</si>
  <si>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</si>
  <si>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</si>
  <si>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</si>
  <si>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</si>
  <si>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</si>
  <si>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</si>
  <si>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</si>
  <si>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</si>
  <si>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</si>
  <si>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</si>
  <si>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</si>
  <si>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</si>
  <si>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</si>
  <si>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</si>
  <si>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</si>
  <si>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</si>
  <si>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</si>
  <si>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</si>
  <si>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</si>
  <si>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</si>
  <si>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</si>
  <si>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</si>
  <si>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</si>
  <si>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</si>
  <si>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</si>
  <si>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</si>
  <si>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</si>
  <si>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</si>
  <si>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</si>
  <si>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</si>
  <si>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</si>
  <si>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</si>
  <si>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</si>
  <si>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</si>
  <si>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</si>
  <si>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</si>
  <si>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</si>
  <si>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</si>
  <si>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</si>
  <si>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</si>
  <si>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</si>
  <si>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</si>
  <si>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</si>
  <si>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</si>
  <si>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</si>
  <si>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</si>
  <si>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</si>
  <si>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</si>
  <si>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</si>
  <si>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</si>
  <si>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</si>
  <si>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</si>
  <si>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</si>
  <si>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</si>
  <si>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</si>
  <si>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</si>
  <si>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</si>
  <si>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</si>
  <si>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</si>
  <si>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</si>
  <si>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</si>
  <si>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</si>
  <si>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</si>
  <si>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</si>
  <si>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</si>
  <si>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</si>
  <si>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</si>
  <si>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</si>
  <si>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</si>
  <si>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</si>
  <si>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</si>
  <si>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</si>
  <si>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</si>
  <si>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</si>
  <si>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</si>
  <si>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</si>
  <si>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</si>
  <si>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</si>
  <si>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</si>
  <si>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</si>
  <si>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</si>
  <si>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</si>
  <si>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</si>
  <si>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</si>
  <si>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</si>
  <si>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</si>
  <si>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</si>
  <si>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</si>
  <si>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</si>
  <si>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</si>
  <si>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</si>
  <si>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</si>
  <si>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</si>
  <si>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</si>
  <si>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</si>
  <si>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</si>
  <si>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</si>
  <si>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</si>
  <si>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</si>
  <si>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</si>
  <si>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</si>
  <si>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</si>
  <si>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</si>
  <si>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</si>
  <si>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</si>
  <si>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</si>
  <si>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</si>
  <si>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</si>
  <si>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</si>
  <si>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</si>
  <si>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</si>
  <si>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</si>
  <si>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</si>
  <si>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</si>
  <si>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</si>
  <si>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</si>
  <si>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</si>
  <si>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</si>
  <si>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</si>
  <si>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</si>
  <si>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</si>
  <si>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</si>
  <si>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</si>
  <si>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</si>
  <si>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</si>
  <si>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</si>
  <si>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</si>
  <si>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</si>
  <si>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</si>
  <si>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</si>
  <si>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</si>
  <si>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</si>
  <si>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</si>
  <si>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</si>
  <si>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</si>
  <si>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</si>
  <si>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</si>
  <si>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</si>
  <si>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</si>
  <si>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</si>
  <si>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</si>
  <si>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</si>
  <si>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</si>
  <si>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</si>
  <si>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</si>
  <si>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</si>
  <si>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</si>
  <si>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</si>
  <si>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</si>
  <si>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</si>
  <si>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</si>
  <si>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</si>
  <si>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</si>
  <si>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</si>
  <si>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</si>
  <si>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</si>
  <si>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</si>
  <si>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</si>
  <si>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</si>
  <si>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</si>
  <si>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</si>
  <si>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</si>
  <si>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</si>
  <si>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</si>
  <si>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</si>
  <si>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</si>
  <si>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</si>
  <si>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</si>
  <si>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</si>
  <si>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</si>
  <si>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</si>
  <si>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</si>
  <si>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</si>
  <si>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</si>
  <si>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</si>
  <si>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</si>
  <si>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</si>
  <si>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</si>
  <si>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</si>
  <si>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</si>
  <si>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</si>
  <si>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</si>
  <si>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</si>
  <si>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</si>
  <si>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</si>
  <si>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</si>
  <si>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</si>
  <si>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</si>
  <si>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</si>
  <si>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</si>
  <si>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</si>
  <si>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</si>
  <si>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</si>
  <si>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</si>
  <si>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</si>
  <si>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</si>
  <si>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</si>
  <si>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</si>
  <si>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</si>
  <si>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</si>
  <si>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</si>
  <si>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</si>
  <si>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</si>
  <si>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</si>
  <si>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</si>
  <si>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</si>
  <si>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</si>
  <si>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</si>
  <si>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</si>
  <si>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</si>
  <si>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</si>
  <si>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</si>
  <si>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</si>
  <si>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</si>
  <si>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</si>
  <si>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</si>
  <si>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</si>
  <si>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</si>
  <si>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</si>
  <si>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</si>
  <si>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</si>
  <si>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</si>
  <si>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</si>
  <si>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</si>
  <si>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</si>
  <si>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</si>
  <si>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</si>
  <si>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</si>
  <si>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</si>
  <si>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</si>
  <si>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</si>
  <si>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</si>
  <si>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</si>
  <si>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</si>
  <si>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</si>
  <si>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</si>
  <si>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</si>
  <si>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</si>
  <si>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</si>
  <si>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</si>
  <si>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</si>
  <si>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</si>
  <si>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</si>
  <si>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</si>
  <si>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</si>
  <si>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</si>
  <si>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</si>
  <si>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</si>
  <si>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</si>
  <si>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</si>
  <si>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</si>
  <si>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</si>
  <si>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</si>
  <si>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</si>
  <si>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</si>
  <si>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</si>
  <si>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</si>
  <si>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</si>
  <si>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</si>
  <si>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</si>
  <si>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</si>
  <si>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</si>
  <si>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</si>
  <si>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</si>
  <si>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</si>
  <si>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</si>
  <si>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</si>
  <si>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</si>
  <si>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</si>
  <si>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</si>
  <si>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</si>
  <si>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</si>
  <si>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</si>
  <si>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</si>
  <si>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</si>
  <si>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</si>
  <si>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</si>
  <si>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</si>
  <si>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</si>
  <si>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</si>
  <si>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</si>
  <si>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</si>
  <si>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</si>
  <si>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</si>
  <si>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</si>
  <si>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</si>
  <si>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</si>
  <si>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</si>
  <si>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</si>
  <si>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</si>
  <si>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</si>
  <si>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</si>
  <si>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</si>
  <si>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</si>
  <si>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</si>
  <si>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</si>
  <si>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</si>
  <si>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</si>
  <si>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</si>
  <si>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</si>
  <si>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</si>
  <si>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</si>
  <si>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</si>
  <si>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</si>
  <si>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</si>
  <si>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</si>
  <si>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</si>
  <si>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</si>
  <si>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</si>
  <si>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</si>
  <si>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</si>
  <si>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</si>
  <si>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</si>
  <si>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</si>
  <si>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</si>
  <si>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</si>
  <si>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</si>
  <si>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</si>
  <si>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</si>
  <si>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</si>
  <si>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</si>
  <si>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</si>
  <si>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</si>
  <si>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</si>
  <si>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</si>
  <si>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</si>
  <si>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</si>
  <si>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</si>
  <si>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</si>
  <si>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</si>
  <si>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</si>
  <si>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</si>
  <si>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</si>
  <si>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</si>
  <si>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</si>
  <si>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</si>
  <si>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</si>
  <si>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</si>
  <si>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</si>
  <si>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</si>
  <si>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</si>
  <si>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</si>
  <si>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</si>
  <si>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</si>
  <si>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</si>
  <si>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</si>
  <si>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</si>
  <si>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</si>
  <si>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</si>
  <si>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</si>
  <si>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</si>
  <si>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</si>
  <si>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</si>
  <si>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</si>
  <si>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</si>
  <si>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</si>
  <si>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</si>
  <si>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</si>
  <si>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</si>
  <si>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</si>
  <si>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</si>
  <si>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</si>
  <si>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</si>
  <si>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</si>
  <si>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</si>
  <si>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</si>
  <si>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</si>
  <si>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</si>
  <si>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</si>
  <si>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</si>
  <si>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</si>
  <si>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</si>
  <si>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</si>
  <si>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</si>
  <si>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</si>
  <si>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</si>
  <si>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</si>
  <si>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</si>
  <si>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</si>
  <si>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</si>
  <si>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</si>
  <si>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</si>
  <si>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</si>
  <si>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</si>
  <si>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</si>
  <si>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</si>
  <si>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</si>
  <si>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</si>
  <si>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</si>
  <si>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</si>
  <si>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</si>
  <si>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</si>
  <si>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</si>
  <si>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</si>
  <si>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</si>
  <si>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</si>
  <si>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</si>
  <si>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</si>
  <si>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</si>
  <si>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</si>
  <si>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</si>
  <si>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</si>
  <si>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</si>
  <si>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</si>
  <si>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</si>
  <si>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</si>
  <si>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</si>
  <si>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</si>
  <si>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</si>
  <si>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</si>
  <si>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</si>
  <si>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</si>
  <si>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</si>
  <si>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</si>
  <si>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</si>
  <si>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</si>
  <si>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</si>
  <si>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</si>
  <si>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</si>
  <si>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</si>
  <si>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</si>
  <si>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</si>
  <si>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</si>
  <si>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</si>
  <si>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</si>
  <si>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</si>
  <si>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</si>
  <si>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</si>
  <si>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</si>
  <si>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</si>
  <si>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</si>
  <si>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</si>
  <si>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</si>
  <si>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</si>
  <si>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</si>
  <si>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</si>
  <si>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</si>
  <si>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</si>
  <si>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</si>
  <si>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</si>
  <si>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</si>
  <si>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</si>
  <si>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</si>
  <si>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</si>
  <si>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</si>
  <si>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</si>
  <si>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</si>
  <si>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</si>
  <si>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</si>
  <si>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</si>
  <si>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</si>
  <si>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</si>
  <si>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</si>
  <si>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</si>
  <si>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</si>
  <si>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</si>
  <si>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</si>
  <si>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</si>
  <si>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</si>
  <si>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</si>
  <si>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</si>
  <si>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</si>
  <si>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</si>
  <si>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</si>
  <si>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</si>
  <si>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</si>
  <si>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</si>
  <si>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</si>
  <si>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</si>
  <si>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</si>
  <si>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</si>
  <si>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</si>
  <si>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</si>
  <si>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</si>
  <si>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</si>
  <si>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</si>
  <si>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</si>
  <si>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</si>
  <si>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</si>
  <si>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</si>
  <si>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</si>
  <si>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</si>
  <si>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</si>
  <si>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</si>
  <si>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</si>
  <si>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</si>
  <si>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</si>
  <si>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</si>
  <si>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</si>
  <si>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</si>
  <si>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</si>
  <si>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</si>
  <si>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</si>
  <si>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</si>
  <si>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</si>
  <si>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</si>
  <si>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</si>
  <si>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</si>
  <si>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</si>
  <si>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</si>
  <si>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</si>
  <si>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</si>
  <si>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</si>
  <si>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</si>
  <si>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</si>
  <si>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</si>
  <si>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</si>
  <si>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</si>
  <si>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</si>
  <si>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</si>
  <si>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</si>
  <si>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</si>
  <si>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</si>
  <si>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</si>
  <si>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</si>
  <si>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</si>
  <si>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</si>
  <si>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</si>
  <si>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</si>
  <si>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</si>
  <si>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</si>
  <si>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</si>
  <si>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</si>
  <si>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</si>
  <si>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</si>
  <si>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</si>
  <si>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</si>
  <si>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</si>
  <si>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</si>
  <si>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</si>
  <si>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</si>
  <si>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</si>
  <si>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</si>
  <si>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</si>
  <si>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</si>
  <si>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</si>
  <si>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</si>
  <si>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</si>
  <si>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</si>
  <si>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</si>
  <si>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</si>
  <si>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</si>
  <si>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</si>
  <si>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</si>
  <si>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</si>
  <si>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</si>
  <si>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</si>
  <si>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</si>
  <si>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</si>
  <si>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</si>
  <si>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</si>
  <si>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</si>
  <si>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</si>
  <si>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</si>
  <si>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</si>
  <si>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</si>
  <si>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</si>
  <si>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</si>
  <si>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</si>
  <si>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</si>
  <si>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</si>
  <si>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</si>
  <si>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</si>
  <si>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</si>
  <si>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</si>
  <si>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</si>
  <si>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</si>
  <si>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</si>
  <si>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</si>
  <si>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</si>
  <si>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</si>
  <si>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</si>
  <si>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</si>
  <si>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</si>
  <si>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</si>
  <si>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</si>
  <si>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</si>
  <si>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</si>
  <si>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</si>
  <si>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</si>
  <si>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</si>
  <si>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</si>
  <si>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</si>
  <si>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</si>
  <si>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</si>
  <si>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</si>
  <si>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</si>
  <si>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</si>
  <si>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</si>
  <si>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</si>
  <si>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</si>
  <si>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</si>
  <si>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</si>
  <si>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</si>
  <si>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</si>
  <si>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</si>
  <si>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</si>
  <si>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</si>
  <si>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</si>
  <si>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</si>
  <si>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</si>
  <si>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</si>
  <si>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</si>
  <si>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</si>
  <si>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</si>
  <si>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</si>
  <si>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</si>
  <si>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</si>
  <si>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</si>
  <si>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</si>
  <si>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</si>
  <si>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</si>
  <si>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</si>
  <si>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</si>
  <si>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</si>
  <si>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</si>
  <si>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</si>
  <si>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</si>
  <si>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</si>
  <si>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</si>
  <si>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</si>
  <si>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</si>
  <si>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</si>
  <si>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</si>
  <si>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</si>
  <si>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</si>
  <si>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</si>
  <si>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</si>
  <si>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</si>
  <si>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</si>
  <si>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</si>
  <si>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</si>
  <si>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</si>
  <si>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</si>
  <si>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</si>
  <si>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</si>
  <si>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</si>
  <si>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</si>
  <si>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</si>
  <si>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</si>
  <si>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</si>
  <si>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</si>
  <si>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</si>
  <si>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</si>
  <si>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</si>
  <si>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</si>
  <si>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</si>
  <si>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</si>
  <si>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</si>
  <si>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</si>
  <si>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</si>
  <si>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</si>
  <si>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</si>
  <si>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</si>
  <si>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</si>
  <si>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</si>
  <si>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</si>
  <si>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</si>
  <si>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</si>
  <si>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</si>
  <si>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</si>
  <si>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</si>
  <si>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</si>
  <si>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</si>
  <si>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</si>
  <si>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</si>
  <si>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</si>
  <si>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</si>
  <si>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</si>
  <si>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</si>
  <si>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</si>
  <si>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</si>
  <si>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</si>
  <si>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</si>
  <si>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</si>
  <si>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</si>
  <si>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</si>
  <si>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</si>
  <si>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</si>
  <si>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</si>
  <si>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</si>
  <si>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</si>
  <si>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</si>
  <si>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</si>
  <si>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</si>
  <si>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</si>
  <si>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</si>
  <si>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</si>
  <si>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</si>
  <si>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</si>
  <si>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</si>
  <si>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</si>
  <si>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</si>
  <si>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</si>
  <si>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</si>
  <si>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</si>
  <si>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</si>
  <si>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</si>
  <si>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</si>
  <si>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</si>
  <si>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</si>
  <si>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</si>
  <si>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</si>
  <si>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</si>
  <si>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</si>
  <si>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</si>
  <si>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</si>
  <si>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</si>
  <si>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</si>
  <si>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</si>
  <si>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</si>
  <si>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</si>
  <si>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</si>
  <si>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</si>
  <si>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</si>
  <si>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</si>
  <si>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</si>
  <si>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</si>
  <si>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</si>
  <si>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</si>
  <si>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</si>
  <si>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</si>
  <si>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</si>
  <si>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</si>
  <si>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</si>
  <si>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</si>
  <si>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</si>
  <si>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</si>
  <si>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</si>
  <si>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</si>
  <si>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</si>
  <si>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</si>
  <si>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</si>
  <si>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</si>
  <si>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</si>
  <si>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</si>
  <si>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</si>
  <si>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</si>
  <si>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</si>
  <si>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</si>
  <si>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</si>
  <si>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</si>
  <si>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</si>
  <si>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</si>
  <si>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</si>
  <si>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</si>
  <si>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</si>
  <si>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</si>
  <si>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</si>
  <si>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</si>
  <si>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</si>
  <si>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</si>
  <si>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</si>
  <si>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</si>
  <si>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</si>
  <si>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</si>
  <si>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</si>
  <si>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</si>
  <si>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</si>
  <si>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</si>
  <si>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</si>
  <si>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</si>
  <si>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</si>
  <si>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</si>
  <si>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</si>
  <si>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</si>
  <si>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</si>
  <si>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</si>
  <si>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</si>
  <si>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</si>
  <si>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</si>
  <si>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</si>
  <si>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</si>
  <si>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</si>
  <si>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</si>
  <si>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</si>
  <si>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</si>
  <si>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</si>
  <si>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</si>
  <si>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</si>
  <si>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</si>
  <si>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</si>
  <si>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</si>
  <si>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</si>
  <si>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</si>
  <si>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</si>
  <si>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</si>
  <si>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</si>
  <si>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</si>
  <si>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</si>
  <si>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</si>
  <si>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</si>
  <si>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</si>
  <si>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</si>
  <si>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</si>
  <si>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</si>
  <si>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</si>
  <si>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</si>
  <si>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</si>
  <si>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</si>
  <si>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</si>
  <si>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</si>
  <si>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</si>
  <si>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</si>
  <si>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</si>
  <si>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</si>
  <si>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</si>
  <si>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</si>
  <si>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</si>
  <si>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</si>
  <si>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</si>
  <si>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</si>
  <si>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</si>
  <si>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</si>
  <si>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</si>
  <si>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</si>
  <si>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</si>
  <si>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</si>
  <si>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</si>
  <si>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</si>
  <si>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</si>
  <si>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</si>
  <si>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</si>
  <si>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</si>
  <si>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</si>
  <si>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</si>
  <si>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</si>
  <si>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</si>
  <si>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</si>
  <si>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</si>
  <si>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</si>
  <si>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</si>
  <si>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</si>
  <si>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</si>
  <si>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</si>
  <si>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</si>
  <si>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</si>
  <si>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</si>
  <si>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</si>
  <si>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</si>
  <si>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</si>
  <si>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</si>
  <si>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</si>
  <si>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</si>
  <si>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</si>
  <si>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</si>
  <si>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</si>
  <si>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</si>
  <si>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</si>
  <si>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</si>
  <si>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</si>
  <si>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</si>
  <si>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</si>
  <si>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</si>
  <si>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</si>
  <si>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</si>
  <si>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</si>
  <si>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</si>
  <si>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</si>
  <si>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</si>
  <si>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</si>
  <si>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</si>
  <si>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</si>
  <si>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</si>
  <si>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</si>
  <si>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</si>
  <si>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</si>
  <si>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</si>
  <si>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</si>
  <si>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</si>
  <si>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</si>
  <si>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</si>
  <si>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</si>
  <si>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</si>
  <si>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</si>
  <si>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</si>
  <si>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</si>
  <si>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</si>
  <si>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</si>
  <si>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</si>
  <si>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</si>
  <si>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</si>
  <si>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</si>
  <si>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</si>
  <si>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</si>
  <si>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</si>
  <si>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</si>
  <si>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</si>
  <si>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</si>
  <si>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</si>
  <si>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</si>
  <si>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</si>
  <si>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</si>
  <si>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</si>
  <si>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</si>
  <si>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</si>
  <si>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</si>
  <si>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</si>
  <si>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</si>
  <si>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</si>
  <si>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</si>
  <si>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</si>
  <si>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</si>
  <si>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</si>
  <si>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</si>
  <si>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</si>
  <si>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</si>
  <si>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</si>
  <si>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</si>
  <si>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</si>
  <si>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</si>
  <si>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</si>
  <si>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</si>
  <si>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</si>
  <si>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</si>
  <si>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</si>
  <si>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</si>
  <si>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</si>
  <si>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</si>
  <si>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</si>
  <si>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</si>
  <si>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</si>
  <si>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</si>
  <si>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</si>
  <si>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</si>
  <si>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</si>
  <si>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</si>
  <si>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</si>
  <si>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</si>
  <si>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</si>
  <si>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</si>
  <si>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</si>
  <si>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</si>
  <si>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</si>
  <si>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</si>
  <si>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</si>
  <si>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</si>
  <si>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</si>
  <si>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</si>
  <si>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</si>
  <si>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</si>
  <si>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</si>
  <si>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</si>
  <si>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</si>
  <si>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</si>
  <si>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</si>
  <si>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</si>
  <si>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</si>
  <si>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</si>
  <si>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</si>
  <si>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</si>
  <si>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</si>
  <si>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</si>
  <si>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</si>
  <si>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</si>
  <si>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</si>
  <si>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</si>
  <si>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</si>
  <si>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</si>
  <si>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</si>
  <si>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</si>
  <si>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</si>
  <si>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</si>
  <si>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</si>
  <si>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</si>
  <si>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</si>
  <si>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</si>
  <si>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</si>
  <si>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</si>
  <si>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</si>
  <si>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</si>
  <si>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</si>
  <si>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</si>
  <si>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</si>
  <si>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</si>
  <si>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</si>
  <si>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</si>
  <si>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</si>
  <si>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</si>
  <si>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</si>
  <si>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</si>
  <si>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</si>
  <si>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</si>
  <si>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</si>
  <si>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</si>
  <si>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</si>
  <si>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</si>
  <si>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</si>
  <si>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</si>
  <si>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</si>
  <si>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</si>
  <si>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</si>
  <si>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</si>
  <si>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</si>
  <si>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</si>
  <si>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</si>
  <si>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</si>
  <si>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</si>
  <si>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</si>
  <si>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</si>
  <si>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</si>
  <si>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</si>
  <si>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</si>
  <si>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</si>
  <si>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</si>
  <si>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</si>
  <si>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</si>
  <si>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</si>
  <si>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</si>
  <si>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</si>
  <si>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</si>
  <si>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</si>
  <si>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</si>
  <si>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</si>
  <si>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</si>
  <si>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</si>
  <si>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</si>
  <si>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</si>
  <si>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</si>
  <si>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</si>
  <si>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</si>
  <si>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</si>
  <si>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</si>
  <si>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</si>
  <si>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</si>
  <si>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</si>
  <si>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</si>
  <si>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</si>
  <si>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</si>
  <si>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</si>
  <si>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</si>
  <si>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</si>
  <si>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</si>
  <si>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</si>
  <si>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</si>
  <si>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</si>
  <si>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</si>
  <si>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</si>
  <si>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</si>
  <si>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</si>
  <si>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</si>
  <si>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</si>
  <si>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</si>
  <si>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</si>
  <si>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</si>
  <si>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</si>
  <si>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</si>
  <si>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</si>
  <si>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</si>
  <si>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</si>
  <si>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</si>
  <si>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</si>
  <si>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</si>
  <si>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</si>
  <si>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</si>
  <si>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</si>
  <si>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</si>
  <si>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</si>
  <si>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</si>
  <si>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</si>
  <si>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</si>
  <si>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</si>
  <si>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</si>
  <si>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</si>
  <si>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</si>
  <si>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</si>
  <si>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</si>
  <si>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</si>
  <si>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</si>
  <si>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</si>
  <si>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</si>
  <si>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</si>
  <si>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</si>
  <si>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</si>
  <si>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</si>
  <si>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</si>
  <si>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</si>
  <si>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</si>
  <si>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</si>
  <si>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</si>
  <si>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</si>
  <si>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</si>
  <si>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</si>
  <si>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</si>
  <si>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</si>
  <si>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</si>
  <si>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</si>
  <si>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</si>
  <si>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</si>
  <si>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</si>
  <si>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</si>
  <si>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</si>
  <si>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</si>
  <si>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</si>
  <si>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</si>
  <si>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</si>
  <si>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</si>
  <si>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</si>
  <si>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</si>
  <si>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</si>
  <si>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</si>
  <si>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</si>
  <si>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</si>
  <si>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</si>
  <si>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</si>
  <si>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</si>
  <si>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</si>
  <si>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</si>
  <si>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</si>
  <si>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</si>
  <si>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</si>
  <si>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</si>
  <si>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</si>
  <si>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</si>
  <si>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</si>
  <si>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</si>
  <si>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</si>
  <si>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</si>
  <si>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</si>
  <si>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</si>
  <si>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</si>
  <si>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</si>
  <si>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</si>
  <si>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</si>
  <si>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</si>
  <si>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</si>
  <si>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</si>
  <si>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</si>
  <si>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</si>
  <si>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</si>
  <si>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</si>
  <si>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</si>
  <si>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</si>
  <si>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</si>
  <si>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</si>
  <si>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</si>
  <si>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</si>
  <si>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</si>
  <si>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</si>
  <si>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</si>
  <si>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</si>
  <si>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</si>
  <si>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</si>
  <si>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</si>
  <si>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</si>
  <si>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</si>
  <si>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</si>
  <si>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</si>
  <si>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</si>
  <si>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</si>
  <si>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</si>
  <si>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</si>
  <si>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</si>
  <si>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</si>
  <si>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</si>
  <si>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</si>
  <si>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</si>
  <si>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</si>
  <si>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</si>
  <si>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</si>
  <si>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</si>
  <si>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</si>
  <si>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</si>
  <si>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</si>
  <si>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</si>
  <si>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</si>
  <si>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</si>
  <si>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</si>
  <si>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</si>
  <si>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</si>
  <si>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</si>
  <si>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</si>
  <si>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</si>
  <si>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</si>
  <si>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</si>
  <si>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</si>
  <si>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</si>
  <si>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</si>
  <si>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</si>
  <si>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</si>
  <si>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</si>
  <si>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</si>
  <si>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</si>
  <si>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</si>
  <si>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</si>
  <si>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</si>
  <si>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</si>
  <si>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</si>
  <si>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</si>
  <si>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</si>
  <si>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</si>
  <si>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</si>
  <si>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</si>
  <si>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</si>
  <si>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</si>
  <si>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</si>
  <si>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</si>
  <si>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</si>
  <si>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</si>
  <si>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</si>
  <si>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</si>
  <si>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</si>
  <si>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</si>
  <si>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</si>
  <si>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</si>
  <si>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</si>
  <si>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</si>
  <si>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</si>
  <si>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</si>
  <si>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</si>
  <si>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</si>
  <si>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</si>
  <si>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</si>
  <si>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</si>
  <si>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</si>
  <si>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</si>
  <si>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</si>
  <si>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</si>
  <si>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</si>
  <si>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</si>
  <si>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</si>
  <si>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</si>
  <si>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</si>
  <si>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</si>
  <si>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</si>
  <si>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</si>
  <si>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</si>
  <si>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</si>
  <si>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</si>
  <si>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</si>
  <si>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</si>
  <si>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</si>
  <si>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</si>
  <si>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</si>
  <si>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</si>
  <si>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</si>
  <si>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</si>
  <si>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</si>
  <si>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</si>
  <si>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</si>
  <si>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</si>
  <si>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</si>
  <si>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</si>
  <si>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</si>
  <si>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</si>
  <si>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</si>
  <si>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</si>
  <si>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</si>
  <si>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</si>
  <si>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</si>
  <si>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</si>
  <si>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</si>
  <si>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</si>
  <si>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</si>
  <si>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</si>
  <si>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</si>
  <si>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</si>
  <si>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</si>
  <si>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</si>
  <si>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</si>
  <si>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</si>
  <si>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</si>
  <si>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</si>
  <si>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</si>
  <si>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</si>
  <si>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</si>
  <si>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</si>
  <si>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</si>
  <si>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</si>
  <si>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</si>
  <si>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</si>
  <si>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</si>
  <si>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</si>
  <si>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</si>
  <si>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</si>
  <si>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</si>
  <si>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</si>
  <si>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</si>
  <si>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</si>
  <si>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</si>
  <si>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</si>
  <si>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</si>
  <si>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</si>
  <si>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</si>
  <si>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</si>
  <si>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</si>
  <si>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</si>
  <si>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</si>
  <si>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</si>
  <si>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</si>
  <si>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</si>
  <si>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</si>
  <si>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</si>
  <si>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</si>
  <si>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</si>
  <si>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</si>
  <si>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</si>
  <si>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</si>
  <si>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</si>
  <si>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</si>
  <si>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</si>
  <si>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</si>
  <si>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</si>
  <si>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</si>
  <si>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</si>
  <si>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</si>
  <si>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</si>
  <si>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</si>
  <si>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</si>
  <si>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</si>
  <si>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</si>
  <si>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</si>
  <si>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</si>
  <si>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</si>
  <si>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</si>
  <si>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</si>
  <si>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</si>
  <si>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</si>
  <si>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</si>
  <si>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</si>
  <si>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</si>
  <si>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</si>
  <si>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</si>
  <si>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</si>
  <si>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</si>
  <si>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</si>
  <si>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</si>
  <si>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</si>
  <si>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</si>
  <si>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</si>
  <si>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</si>
  <si>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</si>
  <si>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</si>
  <si>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</si>
  <si>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</si>
  <si>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</si>
  <si>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</si>
  <si>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</si>
  <si>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</si>
  <si>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</si>
  <si>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</si>
  <si>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</si>
  <si>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</si>
  <si>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</si>
  <si>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</si>
  <si>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</si>
  <si>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</si>
  <si>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</si>
  <si>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</si>
  <si>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</si>
  <si>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</si>
  <si>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</si>
  <si>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</si>
  <si>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</si>
  <si>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</si>
  <si>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</si>
  <si>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</si>
  <si>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</si>
  <si>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</si>
  <si>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</si>
  <si>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</si>
  <si>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</si>
  <si>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</si>
  <si>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</si>
  <si>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</si>
  <si>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</si>
  <si>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</si>
  <si>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</si>
  <si>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</si>
  <si>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</si>
  <si>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</si>
  <si>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</si>
  <si>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</si>
  <si>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</si>
  <si>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</si>
  <si>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</si>
  <si>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</si>
  <si>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</si>
  <si>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</si>
  <si>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</si>
  <si>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</si>
  <si>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</si>
  <si>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</si>
  <si>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</si>
  <si>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</si>
  <si>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</si>
  <si>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</si>
  <si>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</si>
  <si>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</si>
  <si>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</si>
  <si>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</si>
  <si>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</si>
  <si>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</si>
  <si>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</si>
  <si>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</si>
  <si>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</si>
  <si>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</si>
  <si>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</si>
  <si>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</si>
  <si>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</si>
  <si>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</si>
  <si>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</si>
  <si>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</si>
  <si>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</si>
  <si>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</si>
  <si>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</si>
  <si>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</si>
  <si>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</si>
  <si>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</si>
  <si>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</si>
  <si>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</si>
  <si>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</si>
  <si>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</si>
  <si>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</si>
  <si>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</si>
  <si>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</si>
  <si>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</si>
  <si>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</si>
  <si>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</si>
  <si>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</si>
  <si>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</si>
  <si>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</si>
  <si>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</si>
  <si>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</si>
  <si>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</si>
  <si>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</si>
  <si>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</si>
  <si>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</si>
  <si>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</si>
  <si>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</si>
  <si>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</si>
  <si>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</si>
  <si>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</si>
  <si>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</si>
  <si>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</si>
  <si>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</si>
  <si>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</si>
  <si>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</si>
  <si>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</si>
  <si>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</si>
  <si>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</si>
  <si>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</si>
  <si>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</si>
  <si>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</si>
  <si>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</si>
  <si>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</si>
  <si>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</si>
  <si>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</si>
  <si>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</si>
  <si>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</si>
  <si>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</si>
  <si>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</si>
  <si>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</si>
  <si>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</si>
  <si>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</si>
  <si>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</si>
  <si>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</si>
  <si>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</si>
  <si>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</si>
  <si>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</si>
  <si>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</si>
  <si>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</si>
  <si>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</si>
  <si>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</si>
  <si>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</si>
  <si>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</si>
  <si>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</si>
  <si>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</si>
  <si>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</si>
  <si>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</si>
  <si>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</si>
  <si>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</si>
  <si>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</si>
  <si>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</si>
  <si>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</si>
  <si>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</si>
  <si>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</si>
  <si>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</si>
  <si>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</si>
  <si>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</si>
  <si>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</si>
  <si>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</si>
  <si>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</si>
  <si>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</si>
  <si>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</si>
  <si>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</si>
  <si>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</si>
  <si>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</si>
  <si>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</si>
  <si>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</si>
  <si>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</si>
  <si>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</si>
  <si>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</si>
  <si>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</si>
  <si>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</si>
  <si>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</si>
  <si>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</si>
  <si>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</si>
  <si>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</si>
  <si>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</si>
  <si>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</si>
  <si>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</si>
  <si>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</si>
  <si>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</si>
  <si>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</si>
  <si>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</si>
  <si>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</si>
  <si>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</si>
  <si>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</si>
  <si>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</si>
  <si>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</si>
  <si>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</si>
  <si>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</si>
  <si>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</si>
  <si>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</si>
  <si>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</si>
  <si>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</si>
  <si>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</si>
  <si>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</si>
  <si>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</si>
  <si>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</si>
  <si>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</si>
  <si>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</si>
  <si>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</si>
  <si>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</si>
  <si>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</si>
  <si>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</si>
  <si>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</si>
  <si>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</si>
  <si>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</si>
  <si>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</si>
  <si>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</si>
  <si>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</si>
  <si>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</si>
  <si>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</si>
  <si>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</si>
  <si>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</si>
  <si>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</si>
  <si>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</si>
  <si>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</si>
  <si>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</si>
  <si>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</si>
  <si>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</si>
  <si>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</si>
  <si>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</si>
  <si>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</si>
  <si>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</si>
  <si>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</si>
  <si>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</si>
  <si>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</si>
  <si>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</si>
  <si>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</si>
  <si>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</si>
  <si>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</si>
  <si>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</si>
  <si>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</si>
  <si>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</si>
  <si>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</si>
  <si>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</si>
  <si>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</si>
  <si>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</si>
  <si>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</si>
  <si>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</si>
  <si>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</si>
  <si>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</si>
  <si>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</si>
  <si>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</si>
  <si>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</si>
  <si>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</si>
  <si>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</si>
  <si>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</si>
  <si>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</si>
  <si>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</si>
  <si>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</si>
  <si>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</si>
  <si>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</si>
  <si>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</si>
  <si>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</si>
  <si>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</si>
  <si>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</si>
  <si>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</si>
  <si>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</si>
  <si>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</si>
  <si>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</si>
  <si>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</si>
  <si>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</si>
  <si>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</si>
  <si>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</si>
  <si>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</si>
  <si>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</si>
  <si>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</si>
  <si>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</si>
  <si>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</si>
  <si>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</si>
  <si>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</si>
  <si>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</si>
  <si>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</si>
  <si>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</si>
  <si>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</si>
  <si>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</si>
  <si>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</si>
  <si>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</si>
  <si>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</si>
  <si>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</si>
  <si>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</si>
  <si>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</si>
  <si>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</si>
  <si>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</si>
  <si>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</si>
  <si>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</si>
  <si>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</si>
  <si>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</si>
  <si>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</si>
  <si>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</si>
  <si>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</si>
  <si>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</si>
  <si>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</si>
  <si>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</si>
  <si>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</si>
  <si>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</si>
  <si>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</si>
  <si>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</si>
  <si>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</si>
  <si>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</si>
  <si>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</si>
  <si>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</si>
  <si>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</si>
  <si>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</si>
  <si>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</si>
  <si>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</si>
  <si>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</si>
  <si>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</si>
  <si>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</si>
  <si>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</si>
  <si>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</si>
  <si>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</si>
  <si>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</si>
  <si>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</si>
  <si>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</si>
  <si>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</si>
  <si>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</si>
  <si>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</si>
  <si>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</si>
  <si>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</si>
  <si>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</si>
  <si>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</si>
  <si>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</si>
  <si>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</si>
  <si>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</si>
  <si>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</si>
  <si>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</si>
  <si>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</si>
  <si>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</si>
  <si>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</si>
  <si>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</si>
  <si>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</si>
  <si>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</si>
  <si>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</si>
  <si>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</si>
  <si>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</si>
  <si>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</si>
  <si>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</si>
  <si>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</si>
  <si>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</si>
  <si>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</si>
  <si>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</si>
  <si>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</si>
  <si>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</si>
  <si>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</si>
  <si>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</si>
  <si>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</si>
  <si>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</si>
  <si>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</si>
  <si>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</si>
  <si>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</si>
  <si>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</si>
  <si>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</si>
  <si>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</si>
  <si>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</si>
  <si>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</si>
  <si>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</si>
  <si>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</si>
  <si>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</si>
  <si>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</si>
  <si>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</si>
  <si>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</si>
  <si>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</si>
  <si>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</si>
  <si>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</si>
  <si>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</si>
  <si>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</si>
  <si>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</si>
  <si>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</si>
  <si>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</si>
  <si>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</si>
  <si>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</si>
  <si>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</si>
  <si>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</si>
  <si>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</si>
  <si>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</si>
  <si>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</si>
  <si>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</si>
  <si>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</si>
  <si>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</si>
  <si>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</si>
  <si>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</si>
  <si>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</si>
  <si>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</si>
  <si>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</si>
  <si>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</si>
  <si>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</si>
  <si>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</si>
  <si>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</si>
  <si>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</si>
  <si>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</si>
  <si>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</si>
  <si>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</si>
  <si>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</si>
  <si>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</si>
  <si>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</si>
  <si>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</si>
  <si>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</si>
  <si>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</si>
  <si>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</si>
  <si>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</si>
  <si>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</si>
  <si>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</si>
  <si>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</si>
  <si>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</si>
  <si>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</si>
  <si>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</si>
  <si>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</si>
  <si>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</si>
  <si>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</si>
  <si>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</si>
  <si>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</si>
  <si>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</si>
  <si>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</si>
  <si>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</si>
  <si>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</si>
  <si>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</si>
  <si>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</si>
  <si>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</si>
  <si>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</si>
  <si>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</si>
  <si>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</si>
  <si>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</si>
  <si>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</si>
  <si>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</si>
  <si>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</si>
  <si>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</si>
  <si>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</si>
  <si>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</si>
  <si>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</si>
  <si>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</si>
  <si>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</si>
  <si>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</si>
  <si>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</si>
  <si>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</si>
  <si>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</si>
  <si>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</si>
  <si>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</si>
  <si>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</si>
  <si>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</si>
  <si>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</si>
  <si>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</si>
  <si>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</si>
  <si>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</si>
  <si>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</si>
  <si>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</si>
  <si>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</si>
  <si>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</si>
  <si>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</si>
  <si>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</si>
  <si>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</si>
  <si>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</si>
  <si>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</si>
  <si>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</si>
  <si>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</si>
  <si>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</si>
  <si>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</si>
  <si>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</si>
  <si>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</si>
  <si>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</si>
  <si>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</si>
  <si>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</si>
  <si>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</si>
  <si>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</si>
  <si>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</si>
  <si>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</si>
  <si>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</si>
  <si>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</si>
  <si>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</si>
  <si>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</si>
  <si>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</si>
  <si>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</si>
  <si>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</si>
  <si>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</si>
  <si>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</si>
  <si>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</si>
  <si>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</si>
  <si>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</si>
  <si>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</si>
  <si>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</si>
  <si>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</si>
  <si>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</si>
  <si>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</si>
  <si>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</si>
  <si>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</si>
  <si>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</si>
  <si>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</si>
  <si>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</si>
  <si>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</si>
  <si>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</si>
  <si>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</si>
  <si>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</si>
  <si>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</si>
  <si>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</si>
  <si>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</si>
  <si>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</si>
  <si>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</si>
  <si>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</si>
  <si>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</si>
  <si>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</si>
  <si>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</si>
  <si>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</si>
  <si>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</si>
  <si>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</si>
  <si>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</si>
  <si>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</si>
  <si>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</si>
  <si>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</si>
  <si>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</si>
  <si>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</si>
  <si>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</si>
  <si>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</si>
  <si>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</si>
  <si>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</si>
  <si>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</si>
  <si>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</si>
  <si>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</si>
  <si>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</si>
  <si>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</si>
  <si>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</si>
  <si>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</si>
  <si>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</si>
  <si>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</si>
  <si>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</si>
  <si>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</si>
  <si>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</si>
  <si>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</si>
  <si>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</si>
  <si>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</si>
  <si>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</si>
  <si>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</si>
  <si>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</si>
  <si>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</si>
  <si>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</si>
  <si>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</si>
  <si>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</si>
  <si>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</si>
  <si>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</si>
  <si>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</si>
  <si>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</si>
  <si>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</si>
  <si>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</si>
  <si>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</si>
  <si>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</si>
  <si>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</si>
  <si>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</si>
  <si>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</si>
  <si>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</si>
  <si>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</si>
  <si>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</si>
  <si>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</si>
  <si>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</si>
  <si>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</si>
  <si>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</si>
  <si>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</si>
  <si>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</si>
  <si>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</si>
  <si>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</si>
  <si>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</si>
  <si>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</si>
  <si>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</si>
  <si>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</si>
  <si>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</si>
  <si>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</si>
  <si>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</si>
  <si>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</si>
  <si>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</si>
  <si>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</si>
  <si>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</si>
  <si>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</si>
  <si>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</si>
  <si>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</si>
  <si>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</si>
  <si>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</si>
  <si>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</si>
  <si>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</si>
  <si>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</si>
  <si>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</si>
  <si>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</si>
  <si>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</si>
  <si>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</si>
  <si>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</si>
  <si>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</si>
  <si>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</si>
  <si>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</si>
  <si>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</si>
  <si>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</si>
  <si>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</si>
  <si>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</si>
  <si>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</si>
  <si>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</si>
  <si>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</si>
  <si>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</si>
  <si>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</si>
  <si>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</si>
  <si>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</si>
  <si>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</si>
  <si>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</si>
  <si>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</si>
  <si>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</si>
  <si>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</si>
  <si>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</si>
  <si>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</si>
  <si>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</si>
  <si>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</si>
  <si>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</si>
  <si>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</si>
  <si>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</si>
  <si>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</si>
  <si>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</si>
  <si>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</si>
  <si>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</si>
  <si>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</si>
  <si>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</si>
  <si>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</si>
  <si>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</si>
  <si>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</si>
  <si>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</si>
  <si>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</si>
  <si>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</si>
  <si>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</si>
  <si>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</si>
  <si>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</si>
  <si>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</si>
  <si>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</si>
  <si>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</si>
  <si>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</si>
  <si>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</si>
  <si>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</si>
  <si>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</si>
  <si>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</si>
  <si>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</si>
  <si>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</si>
  <si>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</si>
  <si>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</si>
  <si>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</si>
  <si>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</si>
  <si>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</si>
  <si>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</si>
  <si>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</si>
  <si>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</si>
  <si>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</si>
  <si>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</si>
  <si>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</si>
  <si>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</si>
  <si>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</si>
  <si>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</si>
  <si>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</si>
  <si>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</si>
  <si>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</si>
  <si>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</si>
  <si>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</si>
  <si>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</si>
  <si>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</si>
  <si>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</si>
  <si>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</si>
  <si>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</si>
  <si>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</si>
  <si>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</si>
  <si>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</si>
  <si>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</si>
  <si>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</si>
  <si>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</si>
  <si>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</si>
  <si>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</si>
  <si>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</si>
  <si>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</si>
  <si>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</si>
  <si>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</si>
  <si>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</si>
  <si>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</si>
  <si>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</si>
  <si>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</si>
  <si>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</si>
  <si>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</si>
  <si>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</si>
  <si>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</si>
  <si>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</si>
  <si>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</si>
  <si>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</si>
  <si>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</si>
  <si>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</si>
  <si>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</si>
  <si>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</si>
  <si>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</si>
  <si>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</si>
  <si>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</si>
  <si>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</si>
  <si>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</si>
  <si>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</si>
  <si>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</si>
  <si>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</si>
  <si>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</si>
  <si>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</si>
  <si>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</si>
  <si>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</si>
  <si>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</si>
  <si>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</si>
  <si>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</si>
  <si>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</si>
  <si>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</si>
  <si>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</si>
  <si>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</si>
  <si>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</si>
  <si>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</si>
  <si>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</si>
  <si>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</si>
  <si>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</si>
  <si>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</si>
  <si>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</si>
  <si>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</si>
  <si>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</si>
  <si>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</si>
  <si>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</si>
  <si>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</si>
  <si>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</si>
  <si>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</si>
  <si>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</si>
  <si>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</si>
  <si>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</si>
  <si>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</si>
  <si>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</si>
  <si>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</si>
  <si>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</si>
  <si>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</si>
  <si>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</si>
  <si>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</si>
  <si>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</si>
  <si>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</si>
  <si>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</si>
  <si>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</si>
  <si>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</si>
  <si>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</si>
  <si>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</si>
  <si>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</si>
  <si>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</si>
  <si>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</si>
  <si>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</si>
  <si>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</si>
  <si>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</si>
  <si>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</si>
  <si>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</si>
  <si>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</si>
  <si>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</si>
  <si>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</si>
  <si>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</si>
  <si>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</si>
  <si>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</si>
  <si>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</si>
  <si>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</si>
  <si>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</si>
  <si>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</si>
  <si>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</si>
  <si>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</si>
  <si>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</si>
  <si>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</si>
  <si>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</si>
  <si>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</si>
  <si>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</si>
  <si>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</si>
  <si>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</si>
  <si>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</si>
  <si>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</si>
  <si>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</si>
  <si>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</si>
  <si>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</si>
  <si>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</si>
  <si>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</si>
  <si>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</si>
  <si>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</si>
  <si>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</si>
  <si>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</si>
  <si>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</si>
  <si>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</si>
  <si>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</si>
  <si>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</si>
  <si>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</si>
  <si>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</si>
  <si>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</si>
  <si>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</si>
  <si>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</si>
  <si>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</si>
  <si>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</si>
  <si>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</si>
  <si>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</si>
  <si>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</si>
  <si>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</si>
  <si>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</si>
  <si>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</si>
  <si>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</si>
  <si>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</si>
  <si>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</si>
  <si>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</si>
  <si>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</si>
  <si>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</si>
  <si>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</si>
  <si>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</si>
  <si>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</si>
  <si>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</si>
  <si>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</si>
  <si>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</si>
  <si>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</si>
  <si>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</si>
  <si>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</si>
  <si>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</si>
  <si>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</si>
  <si>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</si>
  <si>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</si>
  <si>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</si>
  <si>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</si>
  <si>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</si>
  <si>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</si>
  <si>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</si>
  <si>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</si>
  <si>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</si>
  <si>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</si>
  <si>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</si>
  <si>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</si>
  <si>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</si>
  <si>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</si>
  <si>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</si>
  <si>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</si>
  <si>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</si>
  <si>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</si>
  <si>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</si>
  <si>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</si>
  <si>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</si>
  <si>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</si>
  <si>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</si>
  <si>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</si>
  <si>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</si>
  <si>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</si>
  <si>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</si>
  <si>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</si>
  <si>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</si>
  <si>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</si>
  <si>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</si>
  <si>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</si>
  <si>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</si>
  <si>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</si>
  <si>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</si>
  <si>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</si>
  <si>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</si>
  <si>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</si>
  <si>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</si>
  <si>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</si>
  <si>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</si>
  <si>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</si>
  <si>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</si>
  <si>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</si>
  <si>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</si>
  <si>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</si>
  <si>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</si>
  <si>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</si>
  <si>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</si>
  <si>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</si>
  <si>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</si>
  <si>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</si>
  <si>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</si>
  <si>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</si>
  <si>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</si>
  <si>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</si>
  <si>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</si>
  <si>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</si>
  <si>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</si>
  <si>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</si>
  <si>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</si>
  <si>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</si>
  <si>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</si>
  <si>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</si>
  <si>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</si>
  <si>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</si>
  <si>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</si>
  <si>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</si>
  <si>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</si>
  <si>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</si>
  <si>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</si>
  <si>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</si>
  <si>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</si>
  <si>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</si>
  <si>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</si>
  <si>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</si>
  <si>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</si>
  <si>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</si>
  <si>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</si>
  <si>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</si>
  <si>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</si>
  <si>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</si>
  <si>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</si>
  <si>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</si>
  <si>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</si>
  <si>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</si>
  <si>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</si>
  <si>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</si>
  <si>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</si>
  <si>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</si>
  <si>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</si>
  <si>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</si>
  <si>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</si>
  <si>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</si>
  <si>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</si>
  <si>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</si>
  <si>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</si>
  <si>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</si>
  <si>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</si>
  <si>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</si>
  <si>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</si>
  <si>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</si>
  <si>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</si>
  <si>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</si>
  <si>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</si>
  <si>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</si>
  <si>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</si>
  <si>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</si>
  <si>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</si>
  <si>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</si>
  <si>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</si>
  <si>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</si>
  <si>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</si>
  <si>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</si>
  <si>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</si>
  <si>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</si>
  <si>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</si>
  <si>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</si>
  <si>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</si>
  <si>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</si>
  <si>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</si>
  <si>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</si>
  <si>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</si>
  <si>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</si>
  <si>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</si>
  <si>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</si>
  <si>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</si>
  <si>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</si>
  <si>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</si>
  <si>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</si>
  <si>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</si>
  <si>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</si>
  <si>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</si>
  <si>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</si>
  <si>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</si>
  <si>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</si>
  <si>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</si>
  <si>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</si>
  <si>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</si>
  <si>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</si>
  <si>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</si>
  <si>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</si>
  <si>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</si>
  <si>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</si>
  <si>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</si>
  <si>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</si>
  <si>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</si>
  <si>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</si>
  <si>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</si>
  <si>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</si>
  <si>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</si>
  <si>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</si>
  <si>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</si>
  <si>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</si>
  <si>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</si>
  <si>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</si>
  <si>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</si>
  <si>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</si>
  <si>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</si>
  <si>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</si>
  <si>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</si>
  <si>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</si>
  <si>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</si>
  <si>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</si>
  <si>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</si>
  <si>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</si>
  <si>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</si>
  <si>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</si>
  <si>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</si>
  <si>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</si>
  <si>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</si>
  <si>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</si>
  <si>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</si>
  <si>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</si>
  <si>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</si>
  <si>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</si>
  <si>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</si>
  <si>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</si>
  <si>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</si>
  <si>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</si>
  <si>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</si>
  <si>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</si>
  <si>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</si>
  <si>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</si>
  <si>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</si>
  <si>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</si>
  <si>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</si>
  <si>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</si>
  <si>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</si>
  <si>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</si>
  <si>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</si>
  <si>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</si>
  <si>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</si>
  <si>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</si>
  <si>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</si>
  <si>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</si>
  <si>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</si>
  <si>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</si>
  <si>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</si>
  <si>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</si>
  <si>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</si>
  <si>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</si>
  <si>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</si>
  <si>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</si>
  <si>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</si>
  <si>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</si>
  <si>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</si>
  <si>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</si>
  <si>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</si>
  <si>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</si>
  <si>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</si>
  <si>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</si>
  <si>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</si>
  <si>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</si>
  <si>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</si>
  <si>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</si>
  <si>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</si>
  <si>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</si>
  <si>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</si>
  <si>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</si>
  <si>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</si>
  <si>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</si>
  <si>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</si>
  <si>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</si>
  <si>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</si>
  <si>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</si>
  <si>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</si>
  <si>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</si>
  <si>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</si>
  <si>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</si>
  <si>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</si>
  <si>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</si>
  <si>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</si>
  <si>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</si>
  <si>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</si>
  <si>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</si>
  <si>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</si>
  <si>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</si>
  <si>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</si>
  <si>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</si>
  <si>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</si>
  <si>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</si>
  <si>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</si>
  <si>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</si>
  <si>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</si>
  <si>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</si>
  <si>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</si>
  <si>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</si>
  <si>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</si>
  <si>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</si>
  <si>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</si>
  <si>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</si>
  <si>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</si>
  <si>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</si>
  <si>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</si>
  <si>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</si>
  <si>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</si>
  <si>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</si>
  <si>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</si>
  <si>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</si>
  <si>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</si>
  <si>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</si>
  <si>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</si>
  <si>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</si>
  <si>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</si>
  <si>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</si>
  <si>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</si>
  <si>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</si>
  <si>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</si>
  <si>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</si>
  <si>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</si>
  <si>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</si>
  <si>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</si>
  <si>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</si>
  <si>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</si>
  <si>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</si>
  <si>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</si>
  <si>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</si>
  <si>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</si>
  <si>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</si>
  <si>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</si>
  <si>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</si>
  <si>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</si>
  <si>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</si>
  <si>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</si>
  <si>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</si>
  <si>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</si>
  <si>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</si>
  <si>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</si>
  <si>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</si>
  <si>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</si>
  <si>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</si>
  <si>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</si>
  <si>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</si>
  <si>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</si>
  <si>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</si>
  <si>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</si>
  <si>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</si>
  <si>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</si>
  <si>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</si>
  <si>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</si>
  <si>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</si>
  <si>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</si>
  <si>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</si>
  <si>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</si>
  <si>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</si>
  <si>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</si>
  <si>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</si>
  <si>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</si>
  <si>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</si>
  <si>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</si>
  <si>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</si>
  <si>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</si>
  <si>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</si>
  <si>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</si>
  <si>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</si>
  <si>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</si>
  <si>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</si>
  <si>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</si>
  <si>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</si>
  <si>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</si>
  <si>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</si>
  <si>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</si>
  <si>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</si>
  <si>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</si>
  <si>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</si>
  <si>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</si>
  <si>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</si>
  <si>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</si>
  <si>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</si>
  <si>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</si>
  <si>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</si>
  <si>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</si>
  <si>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</si>
  <si>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</si>
  <si>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</si>
  <si>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</si>
  <si>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</si>
  <si>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</si>
  <si>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</si>
  <si>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</si>
  <si>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</si>
  <si>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</si>
  <si>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</si>
  <si>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</si>
  <si>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</si>
  <si>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</si>
  <si>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</si>
  <si>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</si>
  <si>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</si>
  <si>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</si>
  <si>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</si>
  <si>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</si>
  <si>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</si>
  <si>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</si>
  <si>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</si>
  <si>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</si>
  <si>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</si>
  <si>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</si>
  <si>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</si>
  <si>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</si>
  <si>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</si>
  <si>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</si>
  <si>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</si>
  <si>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</si>
  <si>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</si>
  <si>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</si>
  <si>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</si>
  <si>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</si>
  <si>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</si>
  <si>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</si>
  <si>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</si>
  <si>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</si>
  <si>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</si>
  <si>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</si>
  <si>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</si>
  <si>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</si>
  <si>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</si>
  <si>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</si>
  <si>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</si>
  <si>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</si>
  <si>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</si>
  <si>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</si>
  <si>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</si>
  <si>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</si>
  <si>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</si>
  <si>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</si>
  <si>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</si>
  <si>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</si>
  <si>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</si>
  <si>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</si>
  <si>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</si>
  <si>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</si>
  <si>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</si>
  <si>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</si>
  <si>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</si>
  <si>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</si>
  <si>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</si>
  <si>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</si>
  <si>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</si>
  <si>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</si>
  <si>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</si>
  <si>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</si>
  <si>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</si>
  <si>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</si>
  <si>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</si>
  <si>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</si>
  <si>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</si>
  <si>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</si>
  <si>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</si>
  <si>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</si>
  <si>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</si>
  <si>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</si>
  <si>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</si>
  <si>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</si>
  <si>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</si>
  <si>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</si>
  <si>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</si>
  <si>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</si>
  <si>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</si>
  <si>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</si>
  <si>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</si>
  <si>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</si>
  <si>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</si>
  <si>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</si>
  <si>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</si>
  <si>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</si>
  <si>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</si>
  <si>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</si>
  <si>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</si>
  <si>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</si>
  <si>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</si>
  <si>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</si>
  <si>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</si>
  <si>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</si>
  <si>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</si>
  <si>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</si>
  <si>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</si>
  <si>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</si>
  <si>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</si>
  <si>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</si>
  <si>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</si>
  <si>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</si>
  <si>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</si>
  <si>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</si>
  <si>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</si>
  <si>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</si>
  <si>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</si>
  <si>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</si>
  <si>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</si>
  <si>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</si>
  <si>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</si>
  <si>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</si>
  <si>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</si>
  <si>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</si>
  <si>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</si>
  <si>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</si>
  <si>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</si>
  <si>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</si>
  <si>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</si>
  <si>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</si>
  <si>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</si>
  <si>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</si>
  <si>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</si>
  <si>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</si>
  <si>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</si>
  <si>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</si>
  <si>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</si>
  <si>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</si>
  <si>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</si>
  <si>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</si>
  <si>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</si>
  <si>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</si>
  <si>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</si>
  <si>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</si>
  <si>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</si>
  <si>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</si>
  <si>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</si>
  <si>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</si>
  <si>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</si>
  <si>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</si>
  <si>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</si>
  <si>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</si>
  <si>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</si>
  <si>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</si>
  <si>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</si>
  <si>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</si>
  <si>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</si>
  <si>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</si>
  <si>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</si>
  <si>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</si>
  <si>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</si>
  <si>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</si>
  <si>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</si>
  <si>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</si>
  <si>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</si>
  <si>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</si>
  <si>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</si>
  <si>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</si>
  <si>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</si>
  <si>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</si>
  <si>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</si>
  <si>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</si>
  <si>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</si>
  <si>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</si>
  <si>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</si>
  <si>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</si>
  <si>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</si>
  <si>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</si>
  <si>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</si>
  <si>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</si>
  <si>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</si>
  <si>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</si>
  <si>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</si>
  <si>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</si>
  <si>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</si>
  <si>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</si>
  <si>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</si>
  <si>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</si>
  <si>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</si>
  <si>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</si>
  <si>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</si>
  <si>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</si>
  <si>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</si>
  <si>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</si>
  <si>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</si>
  <si>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</si>
  <si>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</si>
  <si>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</si>
  <si>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</si>
  <si>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</si>
  <si>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</si>
  <si>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</si>
  <si>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</si>
  <si>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</si>
  <si>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</si>
  <si>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</si>
  <si>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</si>
  <si>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</si>
  <si>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</si>
  <si>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</si>
  <si>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</si>
  <si>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</si>
  <si>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</si>
  <si>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</si>
  <si>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</si>
  <si>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</si>
  <si>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</si>
  <si>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</si>
  <si>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</si>
  <si>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</si>
  <si>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</si>
  <si>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</si>
  <si>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</si>
  <si>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</si>
  <si>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</si>
  <si>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</si>
  <si>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</si>
  <si>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</si>
  <si>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</si>
  <si>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</si>
  <si>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</si>
  <si>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</si>
  <si>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</si>
  <si>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</si>
  <si>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</si>
  <si>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</si>
  <si>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</si>
  <si>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</si>
  <si>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</si>
  <si>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</si>
  <si>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</si>
  <si>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</si>
  <si>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</si>
  <si>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</si>
  <si>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</si>
  <si>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</si>
  <si>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</si>
  <si>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</si>
  <si>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</si>
  <si>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</si>
  <si>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</si>
  <si>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</si>
  <si>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</si>
  <si>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</si>
  <si>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</si>
  <si>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</si>
  <si>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</si>
  <si>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</si>
  <si>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</si>
  <si>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</si>
  <si>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</si>
  <si>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</si>
  <si>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</si>
  <si>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</si>
  <si>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</si>
  <si>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</si>
  <si>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</si>
  <si>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</si>
  <si>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</si>
  <si>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</si>
  <si>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</si>
  <si>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</si>
  <si>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</si>
  <si>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</si>
  <si>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</si>
  <si>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</si>
  <si>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</si>
  <si>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</si>
  <si>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</si>
  <si>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</si>
  <si>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</si>
  <si>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</si>
  <si>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</si>
  <si>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</si>
  <si>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</si>
  <si>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</si>
  <si>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</si>
  <si>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</si>
  <si>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</si>
  <si>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</si>
  <si>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</si>
  <si>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</si>
  <si>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</si>
  <si>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</si>
  <si>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</si>
  <si>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</si>
  <si>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</si>
  <si>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</si>
  <si>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</si>
  <si>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</si>
  <si>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</si>
  <si>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</si>
  <si>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</si>
  <si>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</si>
  <si>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</si>
  <si>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</si>
  <si>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</si>
  <si>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</si>
  <si>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</si>
  <si>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</si>
  <si>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</si>
  <si>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</si>
  <si>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</si>
  <si>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</si>
  <si>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</si>
  <si>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</si>
  <si>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</si>
  <si>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</si>
  <si>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</si>
  <si>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</si>
  <si>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</si>
  <si>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</si>
  <si>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</si>
  <si>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</si>
  <si>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</si>
  <si>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</si>
  <si>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</si>
  <si>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</si>
  <si>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</si>
  <si>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</si>
  <si>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</si>
  <si>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</si>
  <si>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</si>
  <si>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</si>
  <si>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</si>
  <si>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</si>
  <si>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</si>
  <si>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</si>
  <si>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</si>
  <si>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</si>
  <si>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</si>
  <si>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</si>
  <si>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</si>
  <si>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</si>
  <si>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</si>
  <si>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</si>
  <si>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</si>
  <si>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</si>
  <si>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</si>
  <si>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</si>
  <si>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</si>
  <si>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</si>
  <si>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</si>
  <si>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</si>
  <si>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</si>
  <si>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</si>
  <si>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</si>
  <si>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</si>
  <si>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</si>
  <si>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</si>
  <si>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</si>
  <si>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</si>
  <si>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</si>
  <si>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</si>
  <si>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</si>
  <si>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</si>
  <si>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</si>
  <si>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</si>
  <si>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</si>
  <si>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</si>
  <si>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</si>
  <si>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</si>
  <si>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</si>
  <si>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</si>
  <si>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</si>
  <si>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</si>
  <si>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</si>
  <si>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</si>
  <si>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</si>
  <si>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</si>
  <si>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</si>
  <si>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</si>
  <si>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</si>
  <si>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</si>
  <si>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</si>
  <si>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</si>
  <si>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</si>
  <si>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</si>
  <si>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</si>
  <si>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</si>
  <si>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</si>
  <si>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</si>
  <si>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</si>
  <si>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</si>
  <si>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</si>
  <si>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</si>
  <si>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</si>
  <si>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</si>
  <si>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</si>
  <si>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</si>
  <si>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</si>
  <si>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</si>
  <si>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</si>
  <si>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</si>
  <si>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</si>
  <si>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</si>
  <si>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</si>
  <si>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</si>
  <si>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</si>
  <si>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</si>
  <si>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</si>
  <si>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</si>
  <si>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</si>
  <si>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</si>
  <si>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</si>
  <si>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</si>
  <si>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</si>
  <si>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</si>
  <si>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</si>
  <si>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</si>
  <si>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</si>
  <si>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</si>
  <si>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</si>
  <si>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</si>
  <si>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</si>
  <si>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</si>
  <si>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</si>
  <si>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</si>
  <si>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</si>
  <si>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</si>
  <si>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</si>
  <si>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</si>
  <si>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</si>
  <si>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</si>
  <si>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</si>
  <si>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</si>
  <si>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</si>
  <si>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</si>
  <si>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</si>
  <si>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</si>
  <si>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</si>
  <si>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</si>
  <si>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</si>
  <si>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</si>
  <si>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</si>
  <si>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</si>
  <si>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</si>
  <si>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</si>
  <si>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</si>
  <si>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</si>
  <si>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</si>
  <si>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</si>
  <si>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</si>
  <si>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</si>
  <si>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</si>
  <si>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</si>
  <si>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</si>
  <si>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</si>
  <si>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</si>
  <si>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</si>
  <si>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</si>
  <si>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</si>
  <si>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</si>
  <si>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</si>
  <si>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</si>
  <si>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</si>
  <si>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</si>
  <si>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</si>
  <si>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</si>
  <si>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</si>
  <si>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</si>
  <si>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</si>
  <si>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</si>
  <si>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</si>
  <si>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</si>
  <si>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</si>
  <si>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</si>
  <si>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</si>
  <si>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</si>
  <si>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</si>
  <si>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</si>
  <si>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</si>
  <si>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</si>
  <si>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</si>
  <si>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</si>
  <si>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</si>
  <si>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</si>
  <si>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</si>
  <si>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</si>
  <si>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</si>
  <si>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</si>
  <si>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</si>
  <si>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</si>
  <si>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</si>
  <si>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</si>
  <si>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</si>
  <si>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</si>
  <si>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</si>
  <si>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</si>
  <si>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</si>
  <si>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</si>
  <si>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</si>
  <si>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</si>
  <si>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</si>
  <si>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</si>
  <si>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</si>
  <si>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</si>
  <si>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</si>
  <si>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</si>
  <si>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</si>
  <si>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</si>
  <si>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</si>
  <si>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</si>
  <si>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</si>
  <si>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</si>
  <si>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</si>
  <si>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</si>
  <si>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</si>
  <si>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</si>
  <si>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</si>
  <si>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</si>
  <si>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</si>
  <si>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</si>
  <si>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</si>
  <si>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</si>
  <si>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</si>
  <si>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</si>
  <si>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</si>
  <si>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</si>
  <si>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</si>
  <si>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</si>
  <si>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</si>
  <si>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</si>
  <si>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</si>
  <si>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</si>
  <si>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</si>
  <si>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</si>
  <si>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</si>
  <si>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</si>
  <si>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</si>
  <si>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</si>
  <si>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</si>
  <si>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</si>
  <si>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</si>
  <si>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</si>
  <si>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</si>
  <si>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</si>
  <si>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</si>
  <si>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</si>
  <si>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</si>
  <si>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</si>
  <si>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</si>
  <si>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</si>
  <si>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</si>
  <si>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</si>
  <si>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</si>
  <si>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</si>
  <si>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</si>
  <si>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</si>
  <si>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</si>
  <si>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</si>
  <si>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</si>
  <si>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</si>
  <si>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</si>
  <si>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</si>
  <si>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</si>
  <si>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</si>
  <si>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</si>
  <si>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</si>
  <si>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</si>
  <si>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</si>
  <si>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</si>
  <si>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</si>
  <si>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</si>
  <si>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</si>
  <si>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</si>
  <si>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</si>
  <si>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</si>
  <si>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</si>
  <si>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</si>
  <si>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</si>
  <si>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</si>
  <si>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</si>
  <si>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</si>
  <si>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</si>
  <si>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</si>
  <si>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</si>
  <si>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</si>
  <si>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</si>
  <si>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</si>
  <si>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</si>
  <si>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</si>
  <si>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</si>
  <si>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</si>
  <si>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</si>
  <si>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</si>
  <si>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</si>
  <si>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</si>
  <si>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</si>
  <si>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</si>
  <si>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</si>
  <si>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</si>
  <si>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</si>
  <si>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</si>
  <si>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</si>
  <si>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</si>
  <si>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</si>
  <si>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</si>
  <si>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</si>
  <si>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</si>
  <si>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</si>
  <si>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</si>
  <si>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</si>
  <si>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</si>
  <si>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</si>
  <si>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</si>
  <si>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</si>
  <si>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</si>
  <si>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</si>
  <si>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</si>
  <si>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</si>
  <si>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</si>
  <si>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</si>
  <si>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</si>
  <si>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</si>
  <si>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</si>
  <si>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</si>
  <si>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</si>
  <si>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</si>
  <si>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</si>
  <si>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</si>
  <si>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</si>
  <si>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</si>
  <si>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</si>
  <si>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</si>
  <si>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</si>
  <si>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</si>
  <si>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</si>
  <si>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</si>
  <si>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</si>
  <si>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</si>
  <si>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</si>
  <si>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</si>
  <si>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</si>
  <si>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</si>
  <si>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</si>
  <si>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</si>
  <si>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</si>
  <si>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</si>
  <si>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</si>
  <si>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</si>
  <si>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</si>
  <si>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</si>
  <si>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</si>
  <si>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</si>
  <si>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</si>
  <si>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</si>
  <si>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</si>
  <si>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</si>
  <si>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</si>
  <si>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</si>
  <si>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</si>
  <si>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</si>
  <si>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</si>
  <si>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</si>
  <si>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</si>
  <si>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</si>
  <si>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</si>
  <si>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</si>
  <si>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</si>
  <si>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</si>
  <si>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</si>
  <si>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</si>
  <si>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</si>
  <si>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</si>
  <si>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</si>
  <si>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</si>
  <si>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</si>
  <si>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</si>
  <si>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</si>
  <si>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</si>
  <si>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</si>
  <si>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</si>
  <si>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</si>
  <si>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</si>
  <si>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</si>
  <si>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</si>
  <si>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</si>
  <si>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</si>
  <si>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</si>
  <si>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</si>
  <si>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</si>
  <si>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</si>
  <si>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</si>
  <si>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</si>
  <si>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</si>
  <si>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</si>
  <si>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</si>
  <si>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</si>
  <si>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</si>
  <si>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</si>
  <si>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</si>
  <si>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</si>
  <si>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</si>
  <si>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</si>
  <si>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</si>
  <si>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</si>
  <si>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</si>
  <si>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</si>
  <si>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</si>
  <si>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</si>
  <si>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</si>
  <si>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</si>
  <si>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</si>
  <si>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</si>
  <si>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</si>
  <si>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</si>
  <si>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</si>
  <si>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</si>
  <si>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</si>
  <si>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</si>
  <si>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</si>
  <si>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</si>
  <si>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</si>
  <si>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</si>
  <si>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</si>
  <si>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</si>
  <si>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</si>
  <si>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</si>
  <si>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</si>
  <si>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</si>
  <si>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</si>
  <si>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</si>
  <si>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</si>
  <si>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</si>
  <si>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</si>
  <si>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</si>
  <si>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</si>
  <si>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</si>
  <si>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</si>
  <si>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</si>
  <si>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</si>
  <si>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</si>
  <si>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</si>
  <si>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</si>
  <si>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</si>
  <si>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</si>
  <si>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</si>
  <si>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</si>
  <si>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</si>
  <si>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</si>
  <si>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</si>
  <si>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</si>
  <si>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</si>
  <si>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</si>
  <si>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</si>
  <si>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</si>
  <si>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</si>
  <si>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</si>
  <si>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</si>
  <si>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</si>
  <si>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</si>
  <si>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</si>
  <si>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</si>
  <si>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</si>
  <si>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</si>
  <si>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</si>
  <si>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</si>
  <si>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</si>
  <si>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</si>
  <si>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</si>
  <si>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</si>
  <si>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</si>
  <si>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</si>
  <si>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</si>
  <si>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</si>
  <si>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</si>
  <si>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</si>
  <si>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</si>
  <si>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</si>
  <si>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</si>
  <si>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</si>
  <si>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</si>
  <si>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</si>
  <si>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</si>
  <si>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</si>
  <si>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</si>
  <si>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</si>
  <si>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</si>
  <si>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</si>
  <si>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</si>
  <si>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</si>
  <si>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</si>
  <si>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</si>
  <si>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</si>
  <si>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</si>
  <si>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</si>
  <si>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</si>
  <si>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</si>
  <si>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</si>
  <si>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</si>
  <si>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</si>
  <si>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</si>
  <si>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</si>
  <si>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</si>
  <si>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</si>
  <si>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</si>
  <si>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</si>
  <si>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</si>
  <si>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</si>
  <si>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</si>
  <si>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</si>
  <si>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</si>
  <si>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</si>
  <si>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</si>
  <si>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</si>
  <si>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</si>
  <si>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</si>
  <si>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</si>
  <si>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</si>
  <si>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</si>
  <si>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</si>
  <si>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</si>
  <si>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</si>
  <si>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</si>
  <si>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</si>
  <si>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</si>
  <si>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</si>
  <si>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</si>
  <si>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</si>
  <si>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</si>
  <si>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</si>
  <si>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</si>
  <si>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</si>
  <si>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</si>
  <si>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</si>
  <si>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</si>
  <si>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</si>
  <si>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</si>
  <si>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</si>
  <si>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</si>
  <si>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</si>
  <si>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</si>
  <si>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</si>
  <si>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</si>
  <si>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</si>
  <si>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</si>
  <si>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</si>
  <si>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</si>
  <si>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</si>
  <si>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</si>
  <si>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</si>
  <si>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</si>
  <si>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</si>
  <si>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</si>
  <si>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</si>
  <si>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</si>
  <si>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</si>
  <si>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</si>
  <si>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</si>
  <si>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</si>
  <si>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</si>
  <si>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</si>
  <si>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</si>
  <si>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</si>
  <si>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</si>
  <si>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</si>
  <si>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</si>
  <si>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</si>
  <si>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</si>
  <si>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</si>
  <si>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</si>
  <si>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</si>
  <si>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</si>
  <si>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</si>
  <si>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</si>
  <si>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</si>
  <si>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</si>
  <si>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</si>
  <si>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</si>
  <si>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</si>
  <si>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</si>
  <si>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</si>
  <si>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</si>
  <si>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</si>
  <si>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</si>
  <si>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</si>
  <si>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</si>
  <si>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</si>
  <si>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</si>
  <si>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</si>
  <si>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</si>
  <si>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</si>
  <si>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</si>
  <si>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</si>
  <si>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</si>
  <si>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</si>
  <si>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</si>
  <si>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</si>
  <si>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</si>
  <si>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</si>
  <si>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</si>
  <si>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</si>
  <si>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</si>
  <si>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</si>
  <si>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</si>
  <si>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</si>
  <si>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</si>
  <si>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</si>
  <si>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</si>
  <si>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</si>
  <si>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</si>
  <si>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</si>
  <si>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</si>
  <si>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</si>
  <si>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</si>
  <si>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</si>
  <si>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</si>
  <si>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</si>
  <si>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</si>
  <si>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</si>
  <si>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</si>
  <si>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</si>
  <si>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</si>
  <si>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</si>
  <si>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</si>
  <si>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</si>
  <si>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</si>
  <si>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</si>
  <si>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</si>
  <si>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</si>
  <si>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</si>
  <si>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</si>
  <si>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</si>
  <si>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</si>
  <si>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</si>
  <si>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</si>
  <si>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</si>
  <si>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</si>
  <si>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</si>
  <si>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</si>
  <si>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</si>
  <si>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</si>
  <si>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</si>
  <si>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</si>
  <si>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</si>
  <si>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</si>
  <si>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</si>
  <si>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</si>
  <si>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</si>
  <si>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</si>
  <si>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</si>
  <si>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</si>
  <si>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</si>
  <si>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</si>
  <si>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</si>
  <si>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</si>
  <si>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</si>
  <si>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</si>
  <si>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</si>
  <si>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</si>
  <si>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</si>
  <si>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</si>
  <si>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</si>
  <si>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</si>
  <si>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</si>
  <si>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</si>
  <si>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</si>
  <si>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</si>
  <si>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</si>
  <si>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</si>
  <si>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</si>
  <si>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</si>
  <si>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</si>
  <si>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</si>
  <si>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</si>
  <si>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</si>
  <si>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</si>
  <si>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</si>
  <si>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</si>
  <si>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</si>
  <si>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</si>
  <si>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</si>
  <si>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</si>
  <si>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</si>
  <si>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</si>
  <si>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</si>
  <si>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</si>
  <si>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</si>
  <si>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</si>
  <si>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</si>
  <si>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</si>
  <si>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</si>
  <si>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</si>
  <si>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</si>
  <si>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</si>
  <si>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</si>
  <si>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</si>
  <si>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</si>
  <si>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</si>
  <si>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</si>
  <si>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</si>
  <si>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</si>
  <si>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</si>
  <si>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</si>
  <si>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</si>
  <si>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</si>
  <si>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</si>
  <si>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</si>
  <si>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</si>
  <si>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</si>
  <si>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</si>
  <si>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</si>
  <si>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</si>
  <si>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</si>
  <si>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</si>
  <si>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</si>
  <si>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</si>
  <si>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</si>
  <si>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</si>
  <si>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</si>
  <si>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</si>
  <si>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</si>
  <si>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</si>
  <si>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</si>
  <si>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</si>
  <si>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</si>
  <si>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</si>
  <si>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</si>
  <si>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</si>
  <si>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</si>
  <si>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</si>
  <si>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</si>
  <si>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</si>
  <si>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</si>
  <si>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</si>
  <si>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</si>
  <si>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</si>
  <si>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</si>
  <si>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</si>
  <si>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</si>
  <si>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</si>
  <si>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</si>
  <si>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</si>
  <si>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</si>
  <si>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</si>
  <si>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</si>
  <si>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</si>
  <si>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</si>
  <si>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</si>
  <si>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</si>
  <si>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</si>
  <si>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</si>
  <si>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</si>
  <si>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</si>
  <si>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</si>
  <si>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</si>
  <si>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</si>
  <si>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</si>
  <si>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</si>
  <si>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</si>
  <si>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</si>
  <si>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</si>
  <si>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</si>
  <si>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</si>
  <si>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</si>
  <si>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</si>
  <si>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</si>
  <si>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</si>
  <si>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</si>
  <si>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</si>
  <si>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</si>
  <si>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</si>
  <si>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</si>
  <si>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</si>
  <si>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</si>
  <si>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</si>
  <si>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</si>
  <si>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</si>
  <si>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</si>
  <si>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</si>
  <si>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</si>
  <si>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</si>
  <si>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</si>
  <si>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</si>
  <si>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</si>
  <si>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</si>
  <si>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</si>
  <si>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</si>
  <si>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</si>
  <si>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</si>
  <si>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</si>
  <si>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</si>
  <si>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</si>
  <si>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</si>
  <si>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</si>
  <si>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</si>
  <si>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</si>
  <si>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</si>
  <si>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</si>
  <si>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</si>
  <si>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</si>
  <si>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</si>
  <si>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</si>
  <si>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</si>
  <si>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</si>
  <si>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</si>
  <si>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</si>
  <si>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</si>
  <si>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</si>
  <si>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</si>
  <si>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</si>
  <si>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</si>
  <si>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</si>
  <si>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</si>
  <si>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</si>
  <si>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</si>
  <si>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</si>
  <si>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</si>
  <si>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</si>
  <si>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</si>
  <si>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</si>
  <si>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</si>
  <si>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</si>
  <si>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</si>
  <si>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</si>
  <si>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</si>
  <si>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</si>
  <si>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</si>
  <si>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</si>
  <si>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</si>
  <si>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</si>
  <si>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</si>
  <si>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</si>
  <si>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</si>
  <si>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</si>
  <si>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</si>
  <si>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</si>
  <si>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</si>
  <si>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</si>
  <si>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</si>
  <si>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</si>
  <si>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</si>
  <si>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</si>
  <si>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</si>
  <si>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</si>
  <si>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</si>
  <si>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</si>
  <si>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</si>
  <si>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</si>
  <si>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</si>
  <si>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</si>
  <si>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</si>
  <si>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</si>
  <si>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</si>
  <si>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</si>
  <si>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</si>
  <si>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</si>
  <si>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</si>
  <si>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</si>
  <si>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</si>
  <si>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</si>
  <si>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</si>
  <si>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</si>
  <si>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</si>
  <si>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</si>
  <si>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</si>
  <si>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</si>
  <si>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</si>
  <si>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</si>
  <si>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</si>
  <si>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</si>
  <si>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</si>
  <si>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</si>
  <si>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</si>
  <si>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</si>
  <si>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</si>
  <si>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</si>
  <si>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</si>
  <si>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</si>
  <si>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</si>
  <si>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</si>
  <si>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</si>
  <si>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</si>
  <si>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</si>
  <si>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</si>
  <si>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</si>
  <si>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</si>
  <si>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</si>
  <si>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</si>
  <si>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</si>
  <si>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</si>
  <si>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</si>
  <si>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</si>
  <si>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</si>
  <si>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</si>
  <si>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</si>
  <si>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</si>
  <si>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</si>
  <si>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</si>
  <si>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</si>
  <si>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</si>
  <si>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</si>
  <si>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</si>
  <si>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</si>
  <si>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</si>
  <si>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</si>
  <si>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</si>
  <si>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</si>
  <si>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</si>
  <si>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</si>
  <si>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</si>
  <si>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</si>
  <si>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</si>
  <si>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</si>
  <si>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</si>
  <si>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</si>
  <si>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</si>
  <si>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</si>
  <si>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</si>
  <si>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</si>
  <si>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</si>
  <si>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</si>
  <si>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</si>
  <si>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</si>
  <si>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</si>
  <si>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</si>
  <si>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</si>
  <si>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</si>
  <si>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</si>
  <si>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</si>
  <si>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</si>
  <si>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</si>
  <si>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</si>
  <si>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</si>
  <si>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</si>
  <si>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</si>
  <si>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</si>
  <si>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</si>
  <si>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</si>
  <si>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</si>
  <si>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</si>
  <si>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</si>
  <si>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</si>
  <si>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</si>
  <si>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</si>
  <si>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</si>
  <si>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</si>
  <si>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</si>
  <si>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</si>
  <si>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</si>
  <si>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</si>
  <si>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</si>
  <si>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</si>
  <si>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</si>
  <si>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</si>
  <si>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</si>
  <si>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</si>
  <si>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</si>
  <si>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</si>
  <si>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</si>
  <si>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</si>
  <si>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</si>
  <si>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</si>
  <si>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</si>
  <si>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</si>
  <si>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</si>
  <si>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</si>
  <si>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</si>
  <si>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</si>
  <si>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</si>
  <si>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</si>
  <si>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</si>
  <si>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</si>
  <si>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</si>
  <si>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</si>
  <si>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</si>
  <si>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</si>
  <si>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</si>
  <si>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</si>
  <si>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</si>
  <si>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</si>
  <si>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</si>
  <si>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</si>
  <si>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</si>
  <si>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</si>
  <si>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</si>
  <si>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</si>
  <si>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</si>
  <si>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</si>
  <si>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</si>
  <si>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</si>
  <si>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</si>
  <si>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</si>
  <si>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</si>
  <si>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</si>
  <si>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</si>
  <si>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</si>
  <si>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</si>
  <si>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</si>
  <si>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</si>
  <si>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</si>
  <si>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</si>
  <si>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</si>
  <si>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</si>
  <si>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</si>
  <si>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</si>
  <si>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</si>
  <si>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</si>
  <si>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</si>
  <si>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</si>
  <si>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</si>
  <si>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</si>
  <si>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</si>
  <si>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</si>
  <si>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</si>
  <si>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</si>
  <si>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</si>
  <si>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</si>
  <si>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</si>
  <si>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</si>
  <si>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</si>
  <si>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</si>
  <si>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</si>
  <si>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</si>
  <si>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</si>
  <si>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</si>
  <si>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</si>
  <si>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</si>
  <si>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</si>
  <si>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</si>
  <si>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</si>
  <si>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</si>
  <si>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</si>
  <si>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</si>
  <si>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</si>
  <si>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</si>
  <si>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</si>
  <si>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</si>
  <si>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</si>
  <si>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</si>
  <si>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</si>
  <si>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</si>
  <si>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</si>
  <si>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</si>
  <si>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</si>
  <si>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</si>
  <si>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</si>
  <si>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</si>
  <si>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</si>
  <si>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</si>
  <si>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</si>
  <si>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</si>
  <si>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</si>
  <si>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</si>
  <si>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</si>
  <si>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</si>
  <si>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</si>
  <si>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</si>
  <si>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</si>
  <si>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</si>
  <si>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</si>
  <si>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</si>
  <si>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</si>
  <si>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</si>
  <si>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</si>
  <si>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</si>
  <si>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</si>
  <si>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</si>
  <si>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</si>
  <si>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</si>
  <si>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</si>
  <si>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</si>
  <si>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</si>
  <si>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</si>
  <si>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</si>
  <si>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</si>
  <si>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</si>
  <si>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</si>
  <si>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</si>
  <si>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</si>
  <si>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</si>
  <si>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</si>
  <si>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</si>
  <si>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</si>
  <si>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</si>
  <si>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</si>
  <si>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</si>
  <si>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</si>
  <si>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</si>
  <si>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</si>
  <si>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</si>
  <si>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</si>
  <si>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</si>
  <si>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</si>
  <si>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</si>
  <si>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</si>
  <si>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</si>
  <si>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</si>
  <si>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</si>
  <si>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</si>
  <si>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</si>
  <si>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</si>
  <si>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</si>
  <si>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</si>
  <si>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</si>
  <si>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</si>
  <si>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</si>
  <si>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</si>
  <si>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</si>
  <si>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</si>
  <si>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</si>
  <si>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</si>
  <si>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</si>
  <si>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</si>
  <si>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</si>
  <si>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</si>
  <si>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</si>
  <si>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</si>
  <si>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</si>
  <si>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</si>
  <si>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</si>
  <si>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</si>
  <si>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</si>
  <si>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</si>
  <si>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</si>
  <si>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</si>
  <si>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</si>
  <si>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</si>
  <si>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</si>
  <si>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</si>
  <si>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</si>
  <si>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</si>
  <si>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</si>
  <si>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</si>
  <si>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</si>
  <si>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</si>
  <si>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</si>
  <si>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</si>
  <si>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</si>
  <si>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</si>
  <si>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</si>
  <si>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</si>
  <si>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</si>
  <si>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</si>
  <si>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</si>
  <si>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</si>
  <si>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</si>
  <si>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</si>
  <si>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</si>
  <si>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</si>
  <si>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</si>
  <si>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</si>
  <si>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</si>
  <si>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</si>
  <si>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</si>
  <si>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</si>
  <si>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</si>
  <si>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</si>
  <si>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</si>
  <si>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</si>
  <si>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</si>
  <si>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</si>
  <si>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</si>
  <si>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</si>
  <si>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</si>
  <si>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</si>
  <si>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</si>
  <si>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</si>
  <si>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</si>
  <si>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</si>
  <si>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</si>
  <si>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</si>
  <si>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</si>
  <si>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</si>
  <si>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</si>
  <si>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</si>
  <si>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</si>
  <si>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</si>
  <si>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</si>
  <si>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</si>
  <si>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</si>
  <si>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</si>
  <si>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</si>
  <si>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</si>
  <si>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</si>
  <si>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</si>
  <si>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</si>
  <si>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</si>
  <si>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</si>
  <si>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</si>
  <si>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</si>
  <si>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</si>
  <si>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</si>
  <si>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</si>
  <si>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</si>
  <si>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</si>
  <si>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</si>
  <si>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</si>
  <si>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</si>
  <si>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</si>
  <si>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</si>
  <si>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</si>
  <si>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</si>
  <si>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</si>
  <si>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</si>
  <si>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</si>
  <si>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</si>
  <si>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</si>
  <si>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</si>
  <si>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</si>
  <si>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</si>
  <si>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</si>
  <si>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</si>
  <si>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</si>
  <si>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</si>
  <si>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</si>
  <si>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</si>
  <si>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</si>
  <si>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</si>
  <si>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</si>
  <si>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</si>
  <si>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</si>
  <si>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</si>
  <si>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</si>
  <si>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</si>
  <si>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</si>
  <si>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</si>
  <si>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</si>
  <si>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</si>
  <si>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</si>
  <si>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</si>
  <si>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</si>
  <si>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</si>
  <si>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</si>
  <si>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</si>
  <si>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</si>
  <si>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</si>
  <si>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</si>
  <si>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</si>
  <si>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</si>
  <si>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</si>
  <si>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</si>
  <si>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</si>
  <si>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</si>
  <si>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</si>
  <si>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</si>
  <si>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</si>
  <si>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</si>
  <si>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</si>
  <si>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</si>
  <si>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</si>
  <si>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</si>
  <si>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</si>
  <si>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</si>
  <si>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</si>
  <si>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</si>
  <si>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</si>
  <si>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</si>
  <si>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</si>
  <si>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</si>
  <si>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</si>
  <si>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</si>
  <si>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</si>
  <si>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</si>
  <si>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</si>
  <si>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</si>
  <si>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</si>
  <si>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</si>
  <si>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</si>
  <si>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</si>
  <si>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</si>
  <si>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</si>
  <si>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</si>
  <si>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</si>
  <si>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</si>
  <si>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</si>
  <si>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</si>
  <si>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</si>
  <si>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</si>
  <si>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</si>
  <si>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</si>
  <si>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</si>
  <si>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</si>
  <si>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</si>
  <si>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</si>
  <si>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</si>
  <si>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</si>
  <si>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</si>
  <si>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</si>
  <si>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</si>
  <si>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</si>
  <si>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</si>
  <si>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</si>
  <si>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</si>
  <si>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</si>
  <si>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</si>
  <si>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</si>
  <si>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</si>
  <si>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</si>
  <si>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</si>
  <si>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</si>
  <si>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</si>
  <si>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</si>
  <si>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</si>
  <si>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</si>
  <si>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</si>
  <si>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</si>
  <si>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</si>
  <si>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</si>
  <si>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</si>
  <si>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</si>
  <si>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</si>
  <si>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</si>
  <si>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</si>
  <si>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</si>
  <si>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</si>
  <si>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</si>
  <si>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</si>
  <si>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</si>
  <si>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</si>
  <si>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</si>
  <si>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</si>
  <si>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</si>
  <si>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</si>
  <si>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</si>
  <si>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</si>
  <si>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</si>
  <si>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</si>
  <si>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</si>
  <si>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</si>
  <si>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</si>
  <si>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</si>
  <si>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</si>
  <si>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</si>
  <si>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</si>
  <si>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</si>
  <si>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</si>
  <si>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</si>
  <si>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</si>
  <si>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</si>
  <si>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</si>
  <si>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</si>
  <si>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</si>
  <si>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</si>
  <si>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</si>
  <si>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</si>
  <si>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</si>
  <si>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</si>
  <si>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</si>
  <si>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</si>
  <si>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</si>
  <si>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</si>
  <si>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</si>
  <si>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</si>
  <si>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</si>
  <si>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</si>
  <si>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</si>
  <si>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</si>
  <si>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</si>
  <si>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</si>
  <si>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</si>
  <si>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</si>
  <si>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</si>
  <si>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</si>
  <si>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</si>
  <si>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</si>
  <si>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</si>
  <si>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</si>
  <si>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</si>
  <si>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</si>
  <si>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</si>
  <si>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</si>
  <si>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</si>
  <si>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</si>
  <si>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</si>
  <si>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</si>
  <si>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</si>
  <si>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</si>
  <si>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</si>
  <si>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</si>
  <si>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</si>
  <si>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</si>
  <si>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</si>
  <si>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</si>
  <si>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</si>
  <si>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</si>
  <si>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</si>
  <si>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</si>
  <si>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</si>
  <si>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</si>
  <si>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</si>
  <si>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</si>
  <si>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</si>
  <si>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</si>
  <si>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</si>
  <si>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</si>
  <si>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</si>
  <si>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</si>
  <si>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</si>
  <si>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</si>
  <si>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</si>
  <si>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</si>
  <si>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</si>
  <si>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</si>
  <si>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</si>
  <si>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</si>
  <si>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</si>
  <si>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</si>
  <si>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</si>
  <si>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</si>
  <si>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</si>
  <si>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</si>
  <si>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</si>
  <si>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</si>
  <si>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</si>
  <si>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</si>
  <si>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</si>
  <si>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</si>
  <si>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</si>
  <si>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</si>
  <si>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</si>
  <si>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</si>
  <si>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</si>
  <si>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</si>
  <si>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</si>
  <si>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</si>
  <si>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</si>
  <si>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</si>
  <si>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</si>
  <si>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</si>
  <si>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</si>
  <si>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</si>
  <si>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</si>
  <si>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</si>
  <si>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</si>
  <si>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</si>
  <si>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</si>
  <si>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</si>
  <si>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</si>
  <si>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</si>
  <si>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</si>
  <si>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</si>
  <si>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</si>
  <si>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</si>
  <si>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</si>
  <si>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</si>
  <si>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</si>
  <si>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</si>
  <si>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</si>
  <si>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</si>
  <si>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</si>
  <si>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</si>
  <si>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</si>
  <si>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</si>
  <si>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</si>
  <si>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</si>
  <si>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</si>
  <si>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</si>
  <si>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</si>
  <si>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</si>
  <si>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</si>
  <si>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</si>
  <si>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</si>
  <si>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</si>
  <si>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</si>
  <si>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</si>
  <si>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</si>
  <si>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</si>
  <si>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</si>
  <si>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</si>
  <si>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</si>
  <si>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</si>
  <si>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</si>
  <si>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</si>
  <si>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</si>
  <si>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</si>
  <si>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</si>
  <si>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</si>
  <si>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</si>
  <si>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</si>
  <si>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</si>
  <si>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</si>
  <si>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</si>
  <si>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</si>
  <si>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</si>
  <si>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</si>
  <si>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</si>
  <si>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</si>
  <si>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</si>
  <si>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</si>
  <si>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</si>
  <si>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</si>
  <si>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</si>
  <si>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</si>
  <si>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</si>
  <si>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</si>
  <si>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</si>
  <si>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</si>
  <si>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</si>
  <si>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</si>
  <si>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</si>
  <si>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</si>
  <si>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</si>
  <si>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</si>
  <si>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</si>
  <si>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</si>
  <si>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</si>
  <si>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</si>
  <si>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</si>
  <si>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</si>
  <si>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</si>
  <si>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</si>
  <si>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</si>
  <si>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</si>
  <si>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</si>
  <si>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</si>
  <si>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</si>
  <si>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</si>
  <si>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</si>
  <si>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</si>
  <si>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</si>
  <si>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</si>
  <si>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</si>
  <si>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</si>
  <si>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</si>
  <si>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</si>
  <si>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</si>
  <si>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</si>
  <si>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</si>
  <si>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</si>
  <si>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</si>
  <si>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</si>
  <si>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</si>
  <si>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</si>
  <si>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</si>
  <si>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</si>
  <si>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</si>
  <si>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</si>
  <si>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</si>
  <si>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</si>
  <si>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</si>
  <si>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</si>
  <si>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</si>
  <si>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</si>
  <si>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</si>
  <si>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</si>
  <si>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</si>
  <si>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</si>
  <si>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</si>
  <si>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</si>
  <si>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</si>
  <si>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</si>
  <si>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</si>
  <si>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</si>
  <si>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</si>
  <si>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</si>
  <si>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</si>
  <si>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</si>
  <si>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</si>
  <si>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</si>
  <si>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</si>
  <si>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</si>
  <si>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</si>
  <si>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</si>
  <si>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</si>
  <si>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</si>
  <si>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</si>
  <si>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</si>
  <si>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</si>
  <si>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</si>
  <si>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</si>
  <si>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</si>
  <si>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</si>
  <si>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</si>
  <si>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</si>
  <si>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</si>
  <si>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</si>
  <si>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</si>
  <si>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</si>
  <si>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</si>
  <si>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</si>
  <si>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</si>
  <si>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</si>
  <si>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</si>
  <si>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</si>
  <si>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</si>
  <si>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</si>
  <si>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</si>
  <si>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</si>
  <si>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</si>
  <si>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</si>
  <si>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</si>
  <si>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</si>
  <si>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</si>
  <si>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</si>
  <si>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</si>
  <si>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</si>
  <si>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</si>
  <si>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</si>
  <si>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</si>
  <si>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</si>
  <si>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</si>
  <si>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</si>
  <si>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</si>
  <si>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</si>
  <si>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</si>
  <si>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</si>
  <si>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</si>
  <si>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</si>
  <si>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</si>
  <si>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</si>
  <si>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</si>
  <si>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</si>
  <si>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</si>
  <si>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</si>
  <si>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</si>
  <si>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</si>
  <si>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</si>
  <si>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</si>
  <si>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</si>
  <si>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</si>
  <si>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</si>
  <si>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</si>
  <si>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</si>
  <si>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</si>
  <si>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</si>
  <si>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</si>
  <si>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</si>
  <si>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</si>
  <si>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</si>
  <si>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</si>
  <si>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</si>
  <si>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</si>
  <si>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</si>
  <si>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</si>
  <si>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</si>
  <si>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</si>
  <si>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</si>
  <si>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</si>
  <si>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</si>
  <si>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</si>
  <si>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</si>
  <si>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</si>
  <si>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</si>
  <si>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</si>
  <si>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</si>
  <si>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</si>
  <si>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</si>
  <si>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</si>
  <si>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</si>
  <si>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</si>
  <si>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</si>
  <si>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</si>
  <si>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</si>
  <si>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</si>
  <si>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</si>
  <si>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</si>
  <si>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</si>
  <si>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</si>
  <si>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</si>
  <si>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</si>
  <si>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</si>
  <si>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</si>
  <si>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</si>
  <si>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</si>
  <si>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</si>
  <si>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</si>
  <si>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</si>
  <si>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</si>
  <si>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</si>
  <si>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</si>
  <si>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</si>
  <si>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</si>
  <si>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</si>
  <si>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</si>
  <si>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</si>
  <si>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</si>
  <si>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</si>
  <si>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</si>
  <si>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</si>
  <si>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</si>
  <si>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</si>
  <si>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</si>
  <si>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</si>
  <si>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</si>
  <si>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</si>
  <si>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</si>
  <si>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</si>
  <si>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</si>
  <si>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</si>
  <si>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</si>
  <si>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</si>
  <si>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</si>
  <si>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</si>
  <si>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</si>
  <si>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</si>
  <si>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</si>
  <si>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</si>
  <si>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</si>
  <si>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</si>
  <si>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</si>
  <si>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</si>
  <si>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</si>
  <si>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</si>
  <si>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</si>
  <si>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</si>
  <si>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</si>
  <si>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</si>
  <si>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</si>
  <si>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</si>
  <si>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</si>
  <si>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</si>
  <si>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</si>
  <si>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</si>
  <si>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</si>
  <si>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</si>
  <si>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</si>
  <si>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</si>
  <si>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</si>
  <si>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</si>
  <si>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</si>
  <si>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</si>
  <si>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</si>
  <si>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</si>
  <si>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</si>
  <si>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</si>
  <si>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</si>
  <si>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</si>
  <si>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</si>
  <si>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</si>
  <si>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</si>
  <si>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</si>
  <si>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</si>
  <si>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</si>
  <si>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</si>
  <si>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</si>
  <si>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</si>
  <si>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</si>
  <si>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</si>
  <si>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</si>
  <si>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</si>
  <si>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</si>
  <si>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</si>
  <si>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</si>
  <si>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</si>
  <si>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</si>
  <si>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</si>
  <si>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</si>
  <si>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</si>
  <si>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</si>
  <si>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</si>
  <si>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</si>
  <si>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</si>
  <si>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</si>
  <si>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</si>
  <si>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</si>
  <si>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</si>
  <si>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</si>
  <si>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</si>
  <si>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</si>
  <si>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</si>
  <si>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</si>
  <si>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</si>
  <si>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</si>
  <si>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</si>
  <si>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</si>
  <si>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</si>
  <si>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</si>
  <si>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</si>
  <si>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</si>
  <si>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</si>
  <si>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</si>
  <si>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</si>
  <si>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</si>
  <si>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</si>
  <si>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</si>
  <si>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</si>
  <si>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</si>
  <si>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</si>
  <si>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</si>
  <si>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</si>
  <si>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</si>
  <si>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</si>
  <si>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</si>
  <si>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</si>
  <si>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</si>
  <si>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</si>
  <si>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</si>
  <si>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</si>
  <si>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</si>
  <si>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</si>
  <si>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</si>
  <si>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</si>
  <si>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</si>
  <si>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</si>
  <si>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</si>
  <si>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</si>
  <si>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</si>
  <si>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</si>
  <si>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</si>
  <si>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</si>
  <si>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</si>
  <si>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</si>
  <si>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</si>
  <si>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</si>
  <si>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</si>
  <si>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</si>
  <si>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</si>
  <si>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</si>
  <si>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</si>
  <si>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</si>
  <si>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</si>
  <si>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</si>
  <si>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</si>
  <si>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</si>
  <si>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</si>
  <si>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</si>
  <si>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</si>
  <si>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</si>
  <si>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</si>
  <si>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</si>
  <si>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</si>
  <si>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</si>
  <si>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</si>
  <si>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</si>
  <si>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</si>
  <si>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</si>
  <si>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</si>
  <si>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</si>
  <si>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</si>
  <si>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</si>
  <si>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</si>
  <si>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</si>
  <si>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</si>
  <si>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</si>
  <si>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</si>
  <si>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</si>
  <si>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</si>
  <si>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</si>
  <si>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</si>
  <si>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</si>
  <si>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</si>
  <si>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</si>
  <si>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</si>
  <si>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</si>
  <si>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</si>
  <si>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</si>
  <si>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</si>
  <si>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</si>
  <si>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</si>
  <si>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</si>
  <si>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</si>
  <si>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</si>
  <si>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</si>
  <si>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</si>
  <si>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</si>
  <si>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</si>
  <si>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</si>
  <si>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</si>
  <si>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</si>
  <si>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</si>
  <si>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</si>
  <si>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</si>
  <si>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</si>
  <si>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</si>
  <si>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</si>
  <si>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</si>
  <si>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</si>
  <si>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</si>
  <si>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</si>
  <si>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</si>
  <si>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</si>
  <si>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</si>
  <si>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</si>
  <si>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</si>
  <si>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</si>
  <si>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</si>
  <si>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</si>
  <si>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</si>
  <si>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</si>
  <si>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</si>
  <si>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</si>
  <si>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</si>
  <si>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</si>
  <si>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</si>
  <si>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</si>
  <si>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</si>
  <si>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</si>
  <si>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</si>
  <si>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</si>
  <si>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</si>
  <si>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</si>
  <si>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</si>
  <si>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</si>
  <si>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</si>
  <si>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</si>
  <si>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</si>
  <si>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</si>
  <si>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</si>
  <si>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</si>
  <si>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</si>
  <si>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</si>
  <si>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</si>
  <si>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</si>
  <si>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</si>
  <si>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</si>
  <si>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</si>
  <si>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</si>
  <si>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</si>
  <si>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</si>
  <si>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</si>
  <si>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</si>
  <si>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</si>
  <si>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</si>
  <si>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</si>
  <si>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</si>
  <si>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</si>
  <si>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</si>
  <si>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</si>
  <si>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</si>
  <si>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</si>
  <si>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</si>
  <si>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</si>
  <si>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</si>
  <si>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</si>
  <si>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</si>
  <si>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</si>
  <si>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</si>
  <si>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</si>
  <si>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</si>
  <si>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</si>
  <si>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</si>
  <si>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</si>
  <si>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</si>
  <si>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</si>
  <si>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</si>
  <si>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</si>
  <si>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</si>
  <si>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</si>
  <si>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</si>
  <si>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</si>
  <si>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</si>
  <si>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</si>
  <si>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</si>
  <si>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</si>
  <si>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</si>
  <si>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</si>
  <si>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</si>
  <si>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</si>
  <si>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</si>
  <si>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</si>
  <si>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</si>
  <si>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</si>
  <si>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</si>
  <si>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</si>
  <si>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</si>
  <si>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</si>
  <si>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</si>
  <si>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</si>
  <si>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</si>
  <si>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</si>
  <si>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</si>
  <si>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</si>
  <si>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</si>
  <si>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</si>
  <si>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</si>
  <si>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</si>
  <si>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</si>
  <si>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</si>
  <si>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</si>
  <si>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</si>
  <si>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</si>
  <si>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</si>
  <si>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</si>
  <si>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</si>
  <si>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</si>
  <si>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</si>
  <si>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</si>
  <si>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</si>
  <si>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</si>
  <si>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</si>
  <si>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</si>
  <si>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</si>
  <si>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</si>
  <si>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</si>
  <si>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</si>
  <si>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</si>
  <si>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</si>
  <si>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</si>
  <si>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</si>
  <si>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</si>
  <si>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</si>
  <si>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</si>
  <si>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</si>
  <si>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</si>
  <si>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</si>
  <si>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</si>
  <si>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</si>
  <si>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</si>
  <si>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</si>
  <si>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</si>
  <si>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</si>
  <si>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</si>
  <si>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</si>
  <si>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</si>
  <si>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</si>
  <si>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</si>
  <si>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</si>
  <si>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</si>
  <si>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</si>
  <si>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</si>
  <si>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</si>
  <si>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</si>
  <si>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</si>
  <si>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</si>
  <si>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</si>
  <si>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</si>
  <si>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</si>
  <si>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</si>
  <si>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</si>
  <si>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</si>
  <si>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</si>
  <si>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</si>
  <si>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</si>
  <si>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</si>
  <si>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</si>
  <si>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</si>
  <si>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</si>
  <si>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</si>
  <si>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</si>
  <si>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</si>
  <si>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</si>
  <si>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</si>
  <si>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</si>
  <si>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</si>
  <si>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</si>
  <si>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</si>
  <si>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</si>
  <si>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</si>
  <si>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</si>
  <si>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</si>
  <si>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</si>
  <si>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</si>
  <si>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</si>
  <si>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</si>
  <si>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</si>
  <si>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</si>
  <si>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</si>
  <si>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</si>
  <si>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</si>
  <si>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</si>
  <si>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</si>
  <si>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</si>
  <si>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</si>
  <si>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</si>
  <si>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</si>
  <si>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</si>
  <si>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</si>
  <si>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</si>
  <si>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</si>
  <si>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</si>
  <si>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</si>
  <si>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</si>
  <si>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</si>
  <si>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</si>
  <si>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</si>
  <si>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</si>
  <si>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</si>
  <si>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</si>
  <si>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</si>
  <si>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</si>
  <si>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</si>
  <si>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</si>
  <si>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</si>
  <si>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</si>
  <si>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</si>
  <si>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</si>
  <si>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</si>
  <si>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</si>
  <si>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</si>
  <si>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</si>
  <si>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</si>
  <si>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</si>
  <si>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</si>
  <si>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</si>
  <si>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</si>
  <si>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</si>
  <si>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</si>
  <si>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</si>
  <si>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</si>
  <si>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</si>
  <si>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</si>
  <si>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</si>
  <si>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</si>
  <si>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</si>
  <si>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</si>
  <si>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</si>
  <si>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</si>
  <si>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</si>
  <si>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</si>
  <si>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</si>
  <si>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</si>
  <si>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</si>
  <si>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</si>
  <si>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</si>
  <si>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</si>
  <si>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</si>
  <si>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</si>
  <si>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</si>
  <si>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</si>
  <si>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</si>
  <si>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</si>
  <si>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</si>
  <si>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</si>
  <si>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</si>
  <si>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</si>
  <si>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</si>
  <si>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</si>
  <si>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</si>
  <si>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</si>
  <si>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</si>
  <si>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</si>
  <si>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</si>
  <si>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</si>
  <si>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</si>
  <si>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</si>
  <si>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</si>
  <si>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</si>
  <si>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</si>
  <si>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</si>
  <si>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</si>
  <si>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</si>
  <si>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</si>
  <si>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</si>
  <si>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</si>
  <si>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</si>
  <si>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</si>
  <si>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</si>
  <si>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</si>
  <si>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</si>
  <si>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</si>
  <si>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</si>
  <si>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</si>
  <si>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</si>
  <si>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</si>
  <si>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</si>
  <si>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</si>
  <si>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</si>
  <si>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</si>
  <si>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</si>
  <si>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</si>
  <si>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</si>
  <si>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</si>
  <si>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</si>
  <si>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</si>
  <si>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</si>
  <si>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</si>
  <si>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</si>
  <si>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</si>
  <si>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</si>
  <si>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</si>
  <si>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</si>
  <si>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</si>
  <si>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</si>
  <si>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</si>
  <si>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</si>
  <si>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</si>
  <si>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</si>
  <si>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</si>
  <si>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</si>
  <si>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</si>
  <si>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</si>
  <si>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</si>
  <si>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</si>
  <si>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</si>
  <si>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</si>
  <si>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</si>
  <si>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</si>
  <si>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</si>
  <si>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</si>
  <si>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</si>
  <si>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</si>
  <si>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</si>
  <si>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</si>
  <si>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</si>
  <si>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</si>
  <si>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</si>
  <si>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</si>
  <si>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</si>
  <si>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</si>
  <si>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</si>
  <si>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</si>
  <si>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</si>
  <si>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</si>
  <si>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</si>
  <si>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</si>
  <si>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</si>
  <si>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</si>
  <si>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</si>
  <si>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</si>
  <si>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</si>
  <si>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</si>
  <si>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</si>
  <si>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</si>
  <si>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</si>
  <si>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</si>
  <si>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</si>
  <si>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</si>
  <si>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</si>
  <si>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</si>
  <si>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</si>
  <si>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</si>
  <si>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</si>
  <si>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</si>
  <si>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</si>
  <si>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</si>
  <si>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</si>
  <si>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</si>
  <si>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</si>
  <si>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</si>
  <si>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</si>
  <si>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</si>
  <si>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</si>
  <si>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</si>
  <si>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</si>
  <si>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</si>
  <si>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</si>
  <si>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</si>
  <si>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</si>
  <si>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</si>
  <si>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</si>
  <si>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</si>
  <si>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</si>
  <si>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</si>
  <si>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</si>
  <si>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</si>
  <si>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</si>
  <si>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</si>
  <si>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</si>
  <si>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</si>
  <si>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</si>
  <si>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</si>
  <si>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</si>
  <si>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</si>
  <si>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</si>
  <si>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</si>
  <si>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</si>
  <si>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</si>
  <si>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</si>
  <si>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</si>
  <si>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</si>
  <si>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</si>
  <si>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</si>
  <si>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</si>
  <si>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</si>
  <si>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</si>
  <si>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</si>
  <si>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</si>
  <si>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</si>
  <si>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</si>
  <si>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</si>
  <si>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</si>
  <si>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</si>
  <si>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</si>
  <si>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</si>
  <si>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</si>
  <si>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</si>
  <si>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</si>
  <si>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</si>
  <si>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</si>
  <si>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</si>
  <si>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</si>
  <si>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</si>
  <si>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</si>
  <si>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</si>
  <si>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</si>
  <si>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</si>
  <si>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</si>
  <si>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</si>
  <si>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</si>
  <si>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</si>
  <si>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</si>
  <si>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</si>
  <si>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</si>
  <si>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</si>
  <si>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</si>
  <si>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</si>
  <si>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</si>
  <si>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</si>
  <si>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</si>
  <si>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</si>
  <si>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</si>
  <si>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</si>
  <si>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</si>
  <si>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</si>
  <si>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</si>
  <si>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</si>
  <si>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</si>
  <si>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</si>
  <si>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</si>
  <si>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</si>
  <si>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</si>
  <si>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</si>
  <si>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</si>
  <si>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</si>
  <si>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</si>
  <si>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</si>
  <si>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</si>
  <si>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</si>
  <si>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</si>
  <si>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</si>
  <si>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</si>
  <si>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</si>
  <si>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</si>
  <si>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</si>
  <si>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</si>
  <si>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</si>
  <si>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</si>
  <si>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</si>
  <si>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</si>
  <si>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</si>
  <si>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</si>
  <si>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</si>
  <si>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</si>
  <si>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</si>
  <si>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</si>
  <si>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</si>
  <si>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</si>
  <si>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</si>
  <si>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</si>
  <si>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</si>
  <si>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</si>
  <si>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</si>
  <si>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</si>
  <si>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</si>
  <si>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</si>
  <si>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</si>
  <si>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</si>
  <si>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</si>
  <si>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</si>
  <si>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</si>
  <si>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</si>
  <si>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</si>
  <si>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</si>
  <si>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</si>
  <si>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</si>
  <si>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</si>
  <si>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</si>
  <si>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</si>
  <si>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</si>
  <si>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</si>
  <si>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</si>
  <si>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</si>
  <si>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</si>
  <si>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</si>
  <si>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</si>
  <si>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</si>
  <si>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</si>
  <si>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</si>
  <si>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</si>
  <si>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</si>
  <si>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</si>
  <si>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</si>
  <si>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</si>
  <si>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</si>
  <si>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</si>
  <si>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</si>
  <si>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</si>
  <si>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</si>
  <si>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</si>
  <si>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</si>
  <si>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</si>
  <si>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</si>
  <si>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</si>
  <si>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</si>
  <si>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</si>
  <si>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</si>
  <si>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</si>
  <si>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</si>
  <si>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</si>
  <si>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</si>
  <si>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</si>
  <si>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</si>
  <si>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</si>
  <si>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</si>
  <si>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</si>
  <si>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</si>
  <si>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</si>
  <si>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</si>
  <si>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</si>
  <si>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</si>
  <si>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</si>
  <si>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</si>
  <si>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</si>
  <si>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</si>
  <si>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</si>
  <si>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</si>
  <si>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</si>
  <si>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</si>
  <si>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</si>
  <si>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</si>
  <si>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</si>
  <si>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</si>
  <si>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</si>
  <si>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</si>
  <si>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</si>
  <si>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</si>
  <si>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</si>
  <si>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</si>
  <si>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</si>
  <si>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</si>
  <si>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</si>
  <si>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</si>
  <si>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</si>
  <si>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</si>
  <si>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</si>
  <si>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</si>
  <si>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</si>
  <si>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</si>
  <si>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</si>
  <si>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</si>
  <si>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</si>
  <si>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</si>
  <si>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</si>
  <si>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</si>
  <si>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</si>
  <si>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</si>
  <si>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</si>
  <si>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</si>
  <si>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</si>
  <si>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</si>
  <si>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</si>
  <si>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</si>
  <si>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</si>
  <si>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</si>
  <si>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</si>
  <si>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</si>
  <si>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</si>
  <si>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</si>
  <si>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</si>
  <si>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</si>
  <si>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</si>
  <si>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</si>
  <si>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</si>
  <si>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</si>
  <si>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</si>
  <si>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</si>
  <si>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</si>
  <si>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</si>
  <si>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</si>
  <si>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</si>
  <si>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</si>
  <si>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</si>
  <si>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</si>
  <si>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</si>
  <si>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</si>
  <si>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</si>
  <si>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</si>
  <si>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</si>
  <si>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</si>
  <si>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</si>
  <si>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</si>
  <si>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</si>
  <si>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</si>
  <si>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</si>
  <si>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</si>
  <si>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</si>
  <si>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</si>
  <si>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</si>
  <si>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</si>
  <si>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</si>
  <si>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</si>
  <si>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</si>
  <si>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</si>
  <si>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</si>
  <si>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</si>
  <si>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</si>
  <si>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</si>
  <si>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</si>
  <si>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</si>
  <si>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</si>
  <si>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</si>
  <si>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</si>
  <si>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</si>
  <si>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</si>
  <si>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</si>
  <si>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</si>
  <si>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</si>
  <si>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</si>
  <si>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</si>
  <si>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</si>
  <si>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</si>
  <si>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</si>
  <si>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</si>
  <si>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</si>
  <si>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</si>
  <si>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</si>
  <si>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</si>
  <si>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</si>
  <si>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</si>
  <si>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</si>
  <si>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</si>
  <si>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</si>
  <si>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</si>
  <si>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</si>
  <si>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</si>
  <si>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</si>
  <si>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</si>
  <si>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</si>
  <si>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</si>
  <si>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</si>
  <si>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</si>
  <si>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</si>
  <si>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</si>
  <si>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</si>
  <si>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</si>
  <si>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</si>
  <si>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</si>
  <si>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</si>
  <si>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</si>
  <si>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</si>
  <si>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</si>
  <si>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</si>
  <si>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</si>
  <si>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</si>
  <si>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</si>
  <si>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</si>
  <si>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</si>
  <si>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</si>
  <si>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</si>
  <si>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</si>
  <si>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</si>
  <si>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</si>
  <si>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</si>
  <si>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</si>
  <si>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</si>
  <si>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</si>
  <si>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</si>
  <si>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</si>
  <si>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</si>
  <si>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</si>
  <si>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</si>
  <si>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</si>
  <si>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</si>
  <si>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</si>
  <si>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</si>
  <si>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</si>
  <si>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</si>
  <si>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</si>
  <si>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</si>
  <si>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</si>
  <si>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</si>
  <si>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</si>
  <si>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</si>
  <si>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</si>
  <si>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</si>
  <si>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</si>
  <si>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</si>
  <si>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</si>
  <si>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</si>
  <si>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</si>
  <si>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</si>
  <si>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</si>
  <si>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</si>
  <si>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</si>
  <si>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</si>
  <si>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</si>
  <si>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</si>
  <si>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</si>
  <si>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</si>
  <si>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</si>
  <si>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</si>
  <si>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</si>
  <si>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</si>
  <si>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</si>
  <si>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</si>
  <si>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</si>
  <si>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</si>
  <si>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</si>
  <si>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</si>
  <si>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</si>
  <si>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</si>
  <si>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</si>
  <si>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</si>
  <si>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</si>
  <si>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</si>
  <si>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</si>
  <si>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</si>
  <si>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</si>
  <si>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</si>
  <si>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</si>
  <si>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</si>
  <si>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</si>
  <si>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</si>
  <si>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</si>
  <si>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</si>
  <si>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</si>
  <si>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</si>
  <si>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</si>
  <si>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</si>
  <si>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</si>
  <si>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</si>
  <si>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</si>
  <si>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</si>
  <si>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</si>
  <si>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</si>
  <si>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</si>
  <si>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</si>
  <si>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</si>
  <si>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</si>
  <si>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</si>
  <si>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</si>
  <si>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</si>
  <si>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</si>
  <si>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</si>
  <si>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</si>
  <si>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</si>
  <si>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</si>
  <si>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</si>
  <si>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</si>
  <si>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</si>
  <si>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</si>
  <si>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</si>
  <si>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</si>
  <si>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</si>
  <si>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</si>
  <si>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</si>
  <si>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</si>
  <si>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</si>
  <si>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</si>
  <si>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</si>
  <si>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</si>
  <si>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</si>
  <si>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</si>
  <si>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</si>
  <si>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</si>
  <si>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</si>
  <si>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</si>
  <si>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</si>
  <si>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</si>
  <si>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</si>
  <si>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</si>
  <si>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</si>
  <si>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</si>
  <si>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</si>
  <si>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</si>
  <si>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</si>
  <si>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</si>
  <si>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</si>
  <si>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</si>
  <si>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</si>
  <si>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</si>
  <si>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</si>
  <si>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</si>
  <si>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</si>
  <si>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</si>
  <si>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</si>
  <si>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</si>
  <si>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</si>
  <si>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</si>
  <si>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</si>
  <si>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</si>
  <si>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</si>
  <si>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</si>
  <si>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</si>
  <si>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</si>
  <si>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</si>
  <si>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</si>
  <si>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</si>
  <si>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</si>
  <si>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</si>
  <si>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</si>
  <si>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</si>
  <si>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</si>
  <si>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</si>
  <si>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</si>
  <si>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</si>
  <si>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</si>
  <si>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</si>
  <si>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</si>
  <si>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</si>
  <si>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</si>
  <si>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</si>
  <si>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</si>
  <si>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</si>
  <si>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</si>
  <si>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</si>
  <si>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</si>
  <si>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</si>
  <si>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</si>
  <si>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</si>
  <si>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</si>
  <si>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</si>
  <si>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</si>
  <si>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</si>
  <si>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</si>
  <si>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</si>
  <si>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</si>
  <si>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</si>
  <si>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</si>
  <si>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</si>
  <si>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</si>
  <si>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</si>
  <si>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</si>
  <si>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</si>
  <si>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</si>
  <si>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</si>
  <si>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</si>
  <si>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</si>
  <si>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</si>
  <si>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</si>
  <si>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</si>
  <si>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</si>
  <si>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</si>
  <si>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</si>
  <si>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</si>
  <si>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</si>
  <si>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</si>
  <si>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</si>
  <si>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</si>
  <si>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</si>
  <si>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</si>
  <si>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</si>
  <si>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</si>
  <si>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</si>
  <si>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</si>
  <si>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</si>
  <si>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</si>
  <si>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</si>
  <si>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</si>
  <si>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</si>
  <si>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</si>
  <si>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</si>
  <si>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</si>
  <si>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</si>
  <si>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</si>
  <si>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</si>
  <si>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</si>
  <si>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</si>
  <si>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</si>
  <si>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</si>
  <si>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</si>
  <si>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</si>
  <si>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</si>
  <si>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</si>
  <si>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</si>
  <si>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</si>
  <si>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</si>
  <si>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</si>
  <si>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</si>
  <si>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</si>
  <si>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</si>
  <si>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</si>
  <si>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</si>
  <si>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</si>
  <si>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</si>
  <si>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</si>
  <si>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</si>
  <si>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</si>
  <si>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</si>
  <si>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</si>
  <si>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</si>
  <si>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</si>
  <si>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</si>
  <si>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</si>
  <si>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</si>
  <si>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</si>
  <si>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</si>
  <si>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</si>
  <si>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</si>
  <si>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</si>
  <si>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</si>
  <si>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</si>
  <si>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</si>
  <si>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</si>
  <si>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</si>
  <si>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</si>
  <si>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</si>
  <si>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</si>
  <si>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</si>
  <si>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</si>
  <si>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</si>
  <si>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</si>
  <si>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</si>
  <si>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</si>
  <si>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</si>
  <si>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</si>
  <si>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</si>
  <si>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</si>
  <si>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</si>
  <si>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</si>
  <si>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</si>
  <si>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</si>
  <si>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</si>
  <si>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</si>
  <si>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</si>
  <si>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</si>
  <si>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</si>
  <si>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</si>
  <si>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</si>
  <si>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</si>
  <si>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</si>
  <si>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</si>
  <si>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</si>
  <si>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</si>
  <si>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</si>
  <si>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</si>
  <si>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</si>
  <si>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</si>
  <si>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</si>
  <si>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</si>
  <si>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</si>
  <si>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</si>
  <si>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</si>
  <si>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</si>
  <si>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</si>
  <si>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</si>
  <si>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</si>
  <si>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</si>
  <si>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</si>
  <si>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</si>
  <si>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</si>
  <si>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</si>
  <si>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</si>
  <si>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</si>
  <si>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</si>
  <si>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</si>
  <si>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</si>
  <si>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</si>
  <si>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</si>
  <si>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</si>
  <si>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</si>
  <si>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</si>
  <si>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</si>
  <si>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</si>
  <si>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</si>
  <si>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</si>
  <si>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</si>
  <si>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</si>
  <si>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</si>
  <si>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</si>
  <si>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</si>
  <si>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</si>
  <si>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</si>
  <si>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</si>
  <si>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</si>
  <si>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</si>
  <si>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</si>
  <si>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</si>
  <si>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</si>
  <si>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</si>
  <si>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</si>
  <si>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</si>
  <si>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</si>
  <si>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</si>
  <si>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</si>
  <si>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</si>
  <si>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</si>
  <si>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</si>
  <si>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</si>
  <si>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</si>
  <si>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</si>
  <si>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</si>
  <si>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</si>
  <si>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</si>
  <si>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</si>
  <si>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</si>
  <si>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</si>
  <si>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</si>
  <si>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</si>
  <si>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</si>
  <si>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</si>
  <si>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</si>
  <si>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</si>
  <si>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</si>
  <si>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</si>
  <si>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</si>
  <si>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</si>
  <si>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</si>
  <si>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</si>
  <si>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</si>
  <si>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</si>
  <si>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</si>
  <si>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</si>
  <si>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</si>
  <si>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</si>
  <si>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</si>
  <si>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</si>
  <si>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</si>
  <si>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</si>
  <si>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</si>
  <si>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</si>
  <si>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</si>
  <si>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</si>
  <si>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</si>
  <si>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</si>
  <si>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</si>
  <si>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</si>
  <si>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</si>
  <si>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</si>
  <si>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</si>
  <si>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</si>
  <si>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</si>
  <si>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</si>
  <si>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</si>
  <si>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</si>
  <si>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</si>
  <si>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</si>
  <si>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</si>
  <si>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</si>
  <si>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</si>
  <si>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</si>
  <si>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</si>
  <si>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</si>
  <si>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</si>
  <si>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</si>
  <si>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</si>
  <si>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</si>
  <si>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</si>
  <si>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</si>
  <si>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</si>
  <si>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</si>
  <si>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</si>
  <si>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</si>
  <si>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</si>
  <si>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</si>
  <si>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</si>
  <si>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</si>
  <si>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</si>
  <si>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</si>
  <si>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</si>
  <si>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</si>
  <si>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</si>
  <si>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</si>
  <si>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</si>
  <si>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</si>
  <si>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</si>
  <si>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</si>
  <si>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</si>
  <si>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</si>
  <si>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</si>
  <si>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</si>
  <si>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</si>
  <si>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</si>
  <si>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</si>
  <si>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</si>
  <si>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</si>
  <si>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</si>
  <si>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</si>
  <si>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</si>
  <si>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</si>
  <si>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</si>
  <si>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</si>
  <si>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</si>
  <si>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</si>
  <si>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</si>
  <si>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</si>
  <si>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</si>
  <si>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</si>
  <si>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</si>
  <si>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</si>
  <si>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</si>
  <si>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</si>
  <si>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</si>
  <si>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</si>
  <si>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</si>
  <si>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</si>
  <si>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</si>
  <si>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</si>
  <si>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</si>
  <si>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</si>
  <si>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</si>
  <si>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</si>
  <si>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</si>
  <si>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</si>
  <si>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</si>
  <si>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</si>
  <si>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</si>
  <si>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</si>
  <si>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</si>
  <si>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</si>
  <si>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</si>
  <si>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</si>
  <si>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</si>
  <si>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</si>
  <si>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</si>
  <si>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</si>
  <si>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</si>
  <si>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</si>
  <si>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</si>
  <si>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</si>
  <si>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</si>
  <si>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</si>
  <si>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</si>
  <si>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</si>
  <si>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</si>
  <si>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</si>
  <si>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</si>
  <si>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</si>
  <si>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</si>
  <si>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</si>
  <si>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</si>
  <si>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</si>
  <si>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</si>
  <si>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</si>
  <si>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</si>
  <si>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</si>
  <si>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</si>
  <si>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</si>
  <si>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</si>
  <si>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</si>
  <si>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</si>
  <si>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</si>
  <si>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</si>
  <si>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</si>
  <si>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</si>
  <si>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</si>
  <si>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</si>
  <si>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</si>
  <si>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</si>
  <si>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</si>
  <si>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</si>
  <si>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</si>
  <si>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</si>
  <si>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</si>
  <si>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</si>
  <si>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</si>
  <si>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</si>
  <si>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</si>
  <si>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</si>
  <si>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</si>
  <si>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</si>
  <si>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</si>
  <si>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</si>
  <si>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</si>
  <si>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</si>
  <si>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</si>
  <si>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</si>
  <si>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</si>
  <si>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</si>
  <si>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</si>
  <si>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</si>
  <si>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</si>
  <si>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</si>
  <si>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</si>
  <si>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</si>
  <si>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</si>
  <si>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</si>
  <si>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</si>
  <si>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</si>
  <si>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</si>
  <si>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</si>
  <si>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</si>
  <si>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</si>
  <si>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</si>
  <si>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</si>
  <si>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</si>
  <si>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</si>
  <si>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</si>
  <si>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</si>
  <si>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</si>
  <si>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</si>
  <si>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</si>
  <si>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</si>
  <si>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</si>
  <si>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</si>
  <si>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</si>
  <si>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</si>
  <si>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</si>
  <si>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</si>
  <si>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</si>
  <si>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</si>
  <si>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</si>
  <si>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</si>
  <si>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</si>
  <si>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</si>
  <si>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</si>
  <si>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</si>
  <si>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</si>
  <si>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</si>
  <si>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</si>
  <si>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</si>
  <si>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</si>
  <si>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</si>
  <si>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</si>
  <si>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</si>
  <si>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</si>
  <si>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</si>
  <si>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</si>
  <si>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</si>
  <si>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</si>
  <si>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</si>
  <si>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</si>
  <si>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</si>
  <si>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</si>
  <si>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</si>
  <si>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</si>
  <si>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</si>
  <si>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</si>
  <si>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</si>
  <si>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</si>
  <si>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</si>
  <si>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</si>
  <si>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</si>
  <si>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</si>
  <si>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</si>
  <si>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</si>
  <si>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</si>
  <si>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</si>
  <si>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</si>
  <si>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</si>
  <si>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</si>
  <si>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</si>
  <si>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</si>
  <si>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</si>
  <si>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</si>
  <si>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</si>
  <si>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</si>
  <si>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</si>
  <si>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</si>
  <si>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</si>
  <si>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</si>
  <si>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</si>
  <si>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</si>
  <si>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</si>
  <si>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</si>
  <si>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</si>
  <si>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</si>
  <si>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</si>
  <si>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</si>
  <si>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</si>
  <si>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</si>
  <si>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</si>
  <si>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</si>
  <si>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</si>
  <si>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</si>
  <si>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</si>
  <si>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</si>
  <si>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</si>
  <si>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</si>
  <si>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</si>
  <si>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</si>
  <si>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</si>
  <si>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</si>
  <si>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</si>
  <si>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</si>
  <si>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</si>
  <si>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</si>
  <si>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</si>
  <si>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</si>
  <si>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</si>
  <si>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</si>
  <si>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</si>
  <si>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</si>
  <si>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</si>
  <si>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</si>
  <si>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</si>
  <si>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</si>
  <si>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</si>
  <si>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</si>
  <si>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</si>
  <si>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</si>
  <si>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</si>
  <si>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</si>
  <si>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</si>
  <si>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</si>
  <si>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</si>
  <si>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</si>
  <si>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</si>
  <si>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</si>
  <si>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</si>
  <si>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</si>
  <si>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</si>
  <si>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</si>
  <si>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</si>
  <si>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</si>
  <si>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</si>
  <si>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</si>
  <si>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</si>
  <si>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</si>
  <si>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</si>
  <si>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</si>
  <si>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</si>
  <si>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</si>
  <si>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</si>
  <si>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</si>
  <si>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</si>
  <si>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</si>
  <si>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</si>
  <si>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</si>
  <si>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</si>
  <si>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</si>
  <si>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</si>
  <si>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</si>
  <si>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</si>
  <si>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</si>
  <si>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</si>
  <si>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</si>
  <si>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</si>
  <si>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</si>
  <si>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</si>
  <si>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</si>
  <si>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</si>
  <si>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</si>
  <si>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</si>
  <si>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</si>
  <si>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</si>
  <si>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</si>
  <si>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</si>
  <si>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</si>
  <si>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</si>
  <si>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</si>
  <si>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</si>
  <si>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</si>
  <si>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</si>
  <si>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</si>
  <si>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</si>
  <si>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</si>
  <si>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</si>
  <si>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</si>
  <si>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</si>
  <si>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</si>
  <si>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</si>
  <si>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</si>
  <si>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</si>
  <si>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</si>
  <si>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</si>
  <si>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</si>
  <si>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</si>
  <si>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</si>
  <si>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</si>
  <si>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</si>
  <si>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</si>
  <si>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</si>
  <si>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</si>
  <si>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</si>
  <si>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</si>
  <si>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</si>
  <si>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</si>
  <si>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</si>
  <si>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</si>
  <si>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</si>
  <si>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</si>
  <si>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</si>
  <si>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</si>
  <si>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</si>
  <si>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</si>
  <si>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</si>
  <si>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</si>
  <si>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</si>
  <si>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</si>
  <si>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</si>
  <si>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</si>
  <si>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</si>
  <si>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</si>
  <si>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</si>
  <si>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</si>
  <si>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</si>
  <si>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</si>
  <si>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</si>
  <si>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</si>
  <si>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</si>
  <si>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</si>
  <si>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</si>
  <si>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</si>
  <si>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</si>
  <si>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</si>
  <si>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</si>
  <si>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</si>
  <si>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</si>
  <si>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</si>
  <si>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</si>
  <si>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</si>
  <si>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</si>
  <si>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</si>
  <si>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</si>
  <si>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</si>
  <si>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</si>
  <si>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</si>
  <si>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</si>
  <si>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</si>
  <si>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</si>
  <si>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</si>
  <si>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</si>
  <si>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</si>
  <si>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</si>
  <si>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</si>
  <si>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</si>
  <si>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</si>
  <si>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</si>
  <si>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</si>
  <si>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</si>
  <si>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</si>
  <si>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</si>
  <si>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</si>
  <si>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</si>
  <si>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</si>
  <si>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</si>
  <si>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</si>
  <si>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</si>
  <si>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</si>
  <si>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</si>
  <si>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</si>
  <si>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</si>
  <si>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</si>
  <si>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</si>
  <si>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</si>
  <si>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</si>
  <si>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</si>
  <si>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</si>
  <si>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</si>
  <si>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</si>
  <si>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</si>
  <si>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</si>
  <si>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</si>
  <si>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</si>
  <si>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</si>
  <si>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</si>
  <si>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</si>
  <si>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</si>
  <si>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</si>
  <si>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</si>
  <si>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</si>
  <si>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</si>
  <si>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</si>
  <si>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</si>
  <si>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</si>
  <si>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</si>
  <si>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</si>
  <si>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</si>
  <si>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</si>
  <si>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</si>
  <si>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</si>
  <si>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</si>
  <si>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</si>
  <si>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</si>
  <si>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</si>
  <si>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</si>
  <si>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</si>
  <si>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</si>
  <si>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</si>
  <si>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</si>
  <si>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</si>
  <si>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</si>
  <si>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</si>
  <si>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</si>
  <si>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</si>
  <si>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</si>
  <si>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</si>
  <si>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</si>
  <si>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</si>
  <si>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</si>
  <si>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</si>
  <si>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</si>
  <si>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</si>
  <si>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</si>
  <si>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</si>
  <si>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</si>
  <si>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</si>
  <si>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</si>
  <si>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</si>
  <si>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</si>
  <si>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</si>
  <si>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</si>
  <si>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</si>
  <si>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</si>
  <si>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</si>
  <si>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</si>
  <si>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</si>
  <si>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</si>
  <si>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</si>
  <si>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</si>
  <si>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</si>
  <si>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</si>
  <si>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</si>
  <si>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</si>
  <si>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</si>
  <si>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</si>
  <si>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</si>
  <si>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</si>
  <si>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</si>
  <si>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</si>
  <si>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</si>
  <si>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</si>
  <si>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</si>
  <si>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</si>
  <si>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</si>
  <si>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</si>
  <si>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</si>
  <si>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</si>
  <si>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</si>
  <si>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</si>
  <si>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</si>
  <si>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</si>
  <si>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</si>
  <si>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</si>
  <si>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</si>
  <si>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</si>
  <si>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</si>
  <si>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</si>
  <si>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</si>
  <si>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</si>
  <si>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</si>
  <si>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</si>
  <si>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</si>
  <si>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</si>
  <si>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</si>
  <si>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</si>
  <si>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</si>
  <si>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</si>
  <si>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</si>
  <si>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</si>
  <si>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</si>
  <si>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</si>
  <si>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</si>
  <si>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</si>
  <si>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</si>
  <si>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</si>
  <si>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</si>
  <si>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</si>
  <si>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</si>
  <si>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</si>
  <si>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</si>
  <si>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</si>
  <si>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</si>
  <si>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</si>
  <si>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</si>
  <si>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</si>
  <si>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</si>
  <si>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</si>
  <si>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</si>
  <si>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</si>
  <si>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</si>
  <si>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</si>
  <si>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</si>
  <si>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</si>
  <si>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</si>
  <si>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</si>
  <si>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</si>
  <si>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</si>
  <si>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</si>
  <si>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</si>
  <si>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</si>
  <si>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</si>
  <si>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</si>
  <si>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</si>
  <si>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</si>
  <si>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</si>
  <si>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</si>
  <si>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</si>
  <si>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</si>
  <si>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</si>
  <si>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</si>
  <si>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</si>
  <si>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</si>
  <si>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</si>
  <si>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</si>
  <si>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</si>
  <si>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</si>
  <si>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</si>
  <si>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</si>
  <si>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</si>
  <si>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</si>
  <si>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</si>
  <si>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</si>
  <si>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</si>
  <si>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</si>
  <si>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</si>
  <si>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</si>
  <si>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</si>
  <si>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</si>
  <si>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</si>
  <si>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</si>
  <si>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</si>
  <si>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</si>
  <si>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</si>
  <si>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</si>
  <si>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</si>
  <si>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</si>
  <si>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</si>
  <si>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</si>
  <si>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</si>
  <si>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</si>
  <si>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</si>
  <si>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</si>
  <si>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</si>
  <si>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</si>
  <si>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</si>
  <si>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</si>
  <si>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</si>
  <si>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</si>
  <si>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</si>
  <si>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</si>
  <si>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</si>
  <si>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</si>
  <si>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</si>
  <si>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</si>
  <si>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</si>
  <si>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</si>
  <si>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</si>
  <si>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</si>
  <si>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</si>
  <si>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</si>
  <si>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</si>
  <si>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</si>
  <si>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</si>
  <si>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</si>
  <si>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</si>
  <si>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</si>
  <si>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</si>
  <si>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</si>
  <si>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</si>
  <si>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</si>
  <si>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</si>
  <si>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</si>
  <si>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</si>
  <si>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</si>
  <si>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</si>
  <si>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</si>
  <si>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</si>
  <si>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</si>
  <si>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</si>
  <si>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</si>
  <si>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</si>
  <si>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</si>
  <si>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</si>
  <si>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</si>
  <si>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</si>
  <si>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</si>
  <si>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</si>
  <si>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</si>
  <si>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</si>
  <si>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</si>
  <si>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</si>
  <si>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</si>
  <si>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</si>
  <si>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</si>
  <si>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</si>
  <si>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</si>
  <si>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</si>
  <si>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</si>
  <si>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</si>
  <si>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</si>
  <si>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</si>
  <si>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</si>
  <si>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</si>
  <si>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</si>
  <si>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</si>
  <si>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</si>
  <si>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</si>
  <si>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</si>
  <si>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</si>
  <si>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</si>
  <si>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</si>
  <si>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</si>
  <si>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</si>
  <si>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</si>
  <si>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</si>
  <si>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</si>
  <si>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</si>
  <si>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</si>
  <si>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</si>
  <si>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</si>
  <si>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</si>
  <si>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</si>
  <si>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</si>
  <si>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</si>
  <si>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</si>
  <si>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</si>
  <si>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</si>
  <si>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</si>
  <si>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</si>
  <si>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</si>
  <si>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</si>
  <si>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</si>
  <si>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</si>
  <si>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</si>
  <si>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</si>
  <si>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</si>
  <si>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</si>
  <si>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</si>
  <si>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</si>
  <si>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</si>
  <si>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</si>
  <si>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</si>
  <si>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</si>
  <si>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</si>
  <si>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</si>
  <si>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</si>
  <si>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</si>
  <si>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</si>
  <si>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</si>
  <si>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</si>
  <si>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</si>
  <si>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</si>
  <si>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</si>
  <si>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</si>
  <si>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</si>
  <si>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</si>
  <si>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</si>
  <si>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</si>
  <si>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</si>
  <si>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</si>
  <si>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</si>
  <si>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</si>
  <si>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</si>
  <si>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</si>
  <si>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</si>
  <si>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</si>
  <si>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</si>
  <si>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</si>
  <si>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</si>
  <si>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</si>
  <si>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</si>
  <si>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</si>
  <si>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</si>
  <si>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</si>
  <si>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</si>
  <si>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</si>
  <si>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</si>
  <si>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</si>
  <si>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</si>
  <si>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</si>
  <si>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</si>
  <si>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</si>
  <si>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</si>
  <si>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</si>
  <si>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</si>
  <si>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</si>
  <si>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</si>
  <si>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</si>
  <si>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</si>
  <si>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</si>
  <si>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</si>
  <si>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</si>
  <si>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</si>
  <si>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</si>
  <si>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</si>
  <si>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</si>
  <si>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</si>
  <si>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</si>
  <si>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</si>
  <si>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</si>
  <si>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</si>
  <si>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</si>
  <si>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</si>
  <si>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</si>
  <si>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</si>
  <si>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</si>
  <si>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</si>
  <si>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</si>
  <si>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</si>
  <si>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</si>
  <si>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</si>
  <si>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</si>
  <si>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</si>
  <si>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</si>
  <si>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</si>
  <si>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</si>
  <si>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</si>
  <si>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</si>
  <si>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</si>
  <si>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</si>
  <si>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</si>
  <si>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</si>
  <si>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</si>
  <si>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</si>
  <si>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</si>
  <si>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</si>
  <si>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</si>
  <si>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</si>
  <si>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</si>
  <si>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</si>
  <si>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</si>
  <si>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</si>
  <si>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</si>
  <si>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</si>
  <si>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</si>
  <si>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</si>
  <si>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</si>
  <si>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</si>
  <si>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</si>
  <si>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</si>
  <si>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</si>
  <si>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</si>
  <si>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</si>
  <si>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</si>
  <si>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</si>
  <si>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</si>
  <si>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</si>
  <si>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</si>
  <si>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</si>
  <si>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</si>
  <si>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</si>
  <si>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</si>
  <si>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</si>
  <si>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</si>
  <si>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</si>
  <si>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</si>
  <si>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</si>
  <si>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</si>
  <si>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</si>
  <si>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</si>
  <si>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</si>
  <si>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</si>
  <si>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</si>
  <si>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</si>
  <si>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</si>
  <si>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</si>
  <si>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</si>
  <si>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</si>
  <si>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</si>
  <si>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</si>
  <si>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</si>
  <si>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</si>
  <si>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</si>
  <si>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</si>
  <si>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</si>
  <si>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</si>
  <si>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</si>
  <si>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</si>
  <si>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</si>
  <si>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</si>
  <si>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</si>
  <si>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</si>
  <si>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</si>
  <si>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</si>
  <si>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</si>
  <si>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</si>
  <si>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</si>
  <si>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</si>
  <si>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</si>
  <si>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</si>
  <si>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</si>
  <si>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</si>
  <si>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</si>
  <si>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</si>
  <si>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</si>
  <si>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</si>
  <si>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</si>
  <si>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</si>
  <si>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</si>
  <si>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</si>
  <si>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</si>
  <si>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</si>
  <si>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</si>
  <si>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</si>
  <si>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</si>
  <si>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</si>
  <si>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</si>
  <si>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</si>
  <si>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</si>
  <si>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</si>
  <si>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</si>
  <si>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</si>
  <si>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</si>
  <si>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</si>
  <si>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</si>
  <si>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</si>
  <si>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</si>
  <si>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</si>
  <si>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</si>
  <si>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</si>
  <si>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</si>
  <si>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</si>
  <si>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</si>
  <si>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</si>
  <si>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</si>
  <si>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</si>
  <si>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</si>
  <si>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</si>
  <si>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</si>
  <si>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</si>
  <si>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</si>
  <si>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</si>
  <si>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</si>
  <si>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</si>
  <si>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</si>
  <si>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</si>
  <si>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</si>
  <si>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</si>
  <si>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</si>
  <si>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</si>
  <si>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</si>
  <si>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</si>
  <si>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</si>
  <si>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</si>
  <si>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</si>
  <si>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</si>
  <si>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</si>
  <si>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</si>
  <si>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</si>
  <si>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</si>
  <si>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</si>
  <si>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</si>
  <si>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</si>
  <si>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</si>
  <si>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</si>
  <si>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</si>
  <si>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</si>
  <si>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</si>
  <si>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</si>
  <si>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</si>
  <si>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</si>
  <si>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</si>
  <si>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</si>
  <si>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</si>
  <si>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</si>
  <si>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</si>
  <si>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</si>
  <si>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</si>
  <si>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</si>
  <si>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</si>
  <si>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</si>
  <si>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</si>
  <si>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</si>
  <si>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</si>
  <si>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</si>
  <si>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</si>
  <si>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</si>
  <si>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</si>
  <si>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</si>
  <si>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</si>
  <si>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</si>
  <si>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</si>
  <si>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</si>
  <si>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</si>
  <si>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</si>
  <si>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</si>
  <si>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</si>
  <si>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</si>
  <si>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</si>
  <si>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</si>
  <si>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</si>
  <si>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</si>
  <si>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</si>
  <si>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</si>
  <si>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</si>
  <si>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</si>
  <si>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</si>
  <si>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</si>
  <si>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</si>
  <si>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</si>
  <si>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</si>
  <si>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</si>
  <si>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</si>
  <si>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</si>
  <si>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</si>
  <si>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</si>
  <si>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</si>
  <si>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</si>
  <si>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</si>
  <si>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</si>
  <si>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</si>
  <si>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</si>
  <si>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</si>
  <si>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</si>
  <si>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</si>
  <si>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</si>
  <si>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</si>
  <si>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</si>
  <si>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</si>
  <si>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</si>
  <si>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</si>
  <si>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</si>
  <si>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</si>
  <si>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</si>
  <si>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</si>
  <si>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</si>
  <si>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</si>
  <si>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</si>
  <si>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</si>
  <si>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</si>
  <si>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</si>
  <si>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</si>
  <si>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</si>
  <si>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</si>
  <si>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</si>
  <si>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</si>
  <si>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</si>
  <si>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</si>
  <si>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</si>
  <si>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</si>
  <si>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</si>
  <si>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</si>
  <si>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</si>
  <si>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</si>
  <si>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</si>
  <si>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</si>
  <si>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</si>
  <si>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</si>
  <si>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</si>
  <si>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</si>
  <si>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</si>
  <si>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</si>
  <si>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</si>
  <si>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</si>
  <si>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</si>
  <si>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</si>
  <si>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</si>
  <si>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</si>
  <si>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</si>
  <si>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</si>
  <si>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</si>
  <si>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</si>
  <si>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</si>
  <si>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</si>
  <si>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</si>
  <si>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</si>
  <si>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</si>
  <si>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</si>
  <si>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</si>
  <si>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</si>
  <si>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</si>
  <si>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</si>
  <si>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</si>
  <si>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</si>
  <si>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</si>
  <si>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</si>
  <si>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</si>
  <si>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</si>
  <si>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</si>
  <si>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</si>
  <si>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</si>
  <si>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</si>
  <si>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</si>
  <si>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</si>
  <si>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</si>
  <si>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</si>
  <si>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</si>
  <si>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</si>
  <si>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</si>
  <si>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</si>
  <si>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</si>
  <si>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</si>
  <si>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</si>
  <si>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</si>
  <si>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</si>
  <si>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</si>
  <si>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</si>
  <si>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</si>
  <si>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</si>
  <si>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</si>
  <si>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</si>
  <si>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</si>
  <si>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</si>
  <si>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</si>
  <si>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</si>
  <si>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</si>
  <si>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</si>
  <si>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</si>
  <si>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</si>
  <si>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</si>
  <si>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</si>
  <si>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</si>
  <si>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</si>
  <si>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</si>
  <si>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</si>
  <si>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</si>
  <si>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</si>
  <si>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</si>
  <si>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</si>
  <si>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</si>
  <si>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</si>
  <si>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</si>
  <si>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</si>
  <si>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</si>
  <si>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</si>
  <si>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</si>
  <si>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</si>
  <si>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</si>
  <si>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</si>
  <si>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</si>
  <si>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</si>
  <si>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</si>
  <si>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</si>
  <si>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</si>
  <si>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</si>
  <si>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</si>
  <si>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</si>
  <si>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</si>
  <si>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</si>
  <si>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</si>
  <si>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</si>
  <si>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</si>
  <si>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</si>
  <si>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</si>
  <si>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</si>
  <si>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</si>
  <si>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</si>
  <si>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</si>
  <si>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</si>
  <si>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</si>
  <si>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</si>
  <si>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</si>
  <si>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</si>
  <si>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</si>
  <si>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</si>
  <si>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</si>
  <si>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</si>
  <si>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</si>
  <si>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</si>
  <si>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</si>
  <si>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</si>
  <si>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</si>
  <si>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</si>
  <si>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</si>
  <si>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</si>
  <si>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</si>
  <si>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</si>
  <si>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</si>
  <si>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</si>
  <si>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</si>
  <si>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</si>
  <si>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</si>
  <si>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</si>
  <si>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</si>
  <si>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</si>
  <si>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</si>
  <si>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</si>
  <si>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</si>
  <si>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</si>
  <si>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</si>
  <si>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</si>
  <si>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</si>
  <si>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</si>
  <si>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</si>
  <si>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</si>
  <si>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</si>
  <si>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</si>
  <si>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</si>
  <si>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</si>
  <si>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</si>
  <si>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</si>
  <si>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</si>
  <si>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</si>
  <si>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</si>
  <si>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</si>
  <si>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</si>
  <si>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</si>
  <si>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</si>
  <si>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</si>
  <si>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</si>
  <si>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</si>
  <si>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</si>
  <si>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</si>
  <si>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</si>
  <si>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</si>
  <si>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</si>
  <si>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</si>
  <si>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</si>
  <si>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</si>
  <si>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</si>
  <si>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</si>
  <si>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</si>
  <si>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</si>
  <si>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</si>
  <si>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</si>
  <si>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</si>
  <si>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</si>
  <si>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</si>
  <si>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</si>
  <si>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</si>
  <si>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</si>
  <si>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</si>
  <si>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</si>
  <si>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</si>
  <si>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</si>
  <si>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</si>
  <si>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</si>
  <si>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</si>
  <si>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</si>
  <si>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</si>
  <si>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</si>
  <si>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</si>
  <si>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</si>
  <si>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</si>
  <si>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</si>
  <si>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</si>
  <si>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</si>
  <si>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</si>
  <si>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</si>
  <si>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</si>
  <si>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</si>
  <si>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</si>
  <si>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</si>
  <si>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</si>
  <si>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</si>
  <si>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</si>
  <si>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</si>
  <si>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</si>
  <si>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</si>
  <si>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</si>
  <si>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</si>
  <si>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</si>
  <si>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</si>
  <si>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</si>
  <si>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</si>
  <si>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</si>
  <si>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</si>
  <si>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</si>
  <si>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</si>
  <si>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</si>
  <si>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</si>
  <si>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</si>
  <si>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</si>
  <si>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</si>
  <si>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</si>
  <si>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</si>
  <si>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</si>
  <si>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</si>
  <si>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</si>
  <si>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</si>
  <si>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</si>
  <si>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</si>
  <si>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</si>
  <si>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</si>
  <si>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</si>
  <si>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</si>
  <si>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</si>
  <si>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</si>
  <si>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</si>
  <si>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</si>
  <si>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</si>
  <si>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</si>
  <si>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</si>
  <si>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</si>
  <si>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</si>
  <si>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</si>
  <si>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</si>
  <si>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</si>
  <si>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</si>
  <si>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</si>
  <si>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</si>
  <si>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</si>
  <si>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</si>
  <si>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</si>
  <si>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</si>
  <si>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</si>
  <si>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</si>
  <si>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</si>
  <si>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</si>
  <si>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</si>
  <si>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</si>
  <si>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</si>
  <si>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</si>
  <si>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</si>
  <si>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</si>
  <si>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</si>
  <si>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</si>
  <si>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</si>
  <si>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</si>
  <si>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</si>
  <si>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</si>
  <si>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</si>
  <si>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</si>
  <si>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</si>
  <si>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</si>
  <si>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</si>
  <si>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</si>
  <si>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</si>
  <si>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</si>
  <si>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</si>
  <si>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</si>
  <si>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</si>
  <si>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</si>
  <si>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</si>
  <si>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</si>
  <si>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</si>
  <si>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</si>
  <si>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</si>
  <si>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</si>
  <si>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</si>
  <si>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</si>
  <si>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</si>
  <si>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</si>
  <si>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</si>
  <si>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</si>
  <si>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</si>
  <si>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</si>
  <si>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</si>
  <si>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</si>
  <si>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</si>
  <si>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</si>
  <si>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</si>
  <si>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</si>
  <si>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</si>
  <si>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</si>
  <si>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</si>
  <si>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</si>
  <si>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</si>
  <si>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</si>
  <si>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</si>
  <si>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</si>
  <si>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</si>
  <si>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</si>
  <si>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</si>
  <si>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</si>
  <si>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</si>
  <si>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</si>
  <si>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</si>
  <si>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</si>
  <si>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</si>
  <si>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</si>
  <si>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</si>
  <si>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</si>
  <si>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</si>
  <si>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</si>
  <si>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</si>
  <si>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</si>
  <si>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</si>
  <si>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</si>
  <si>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</si>
  <si>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</si>
  <si>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</si>
  <si>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</si>
  <si>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</si>
  <si>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</si>
  <si>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</si>
  <si>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</si>
  <si>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</si>
  <si>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</si>
  <si>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</si>
  <si>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</si>
  <si>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</si>
  <si>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</si>
  <si>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</si>
  <si>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</si>
  <si>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</si>
  <si>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</si>
  <si>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</si>
  <si>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</si>
  <si>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</si>
  <si>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</si>
  <si>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</si>
  <si>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</si>
  <si>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</si>
  <si>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</si>
  <si>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</si>
  <si>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</si>
  <si>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</si>
  <si>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</si>
  <si>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</si>
  <si>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</si>
  <si>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</si>
  <si>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</si>
  <si>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</si>
  <si>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</si>
  <si>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</si>
  <si>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</si>
  <si>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</si>
  <si>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</si>
  <si>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</si>
  <si>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</si>
  <si>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</si>
  <si>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</si>
  <si>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</si>
  <si>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</si>
  <si>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</si>
  <si>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</si>
  <si>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</si>
  <si>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</si>
  <si>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</si>
  <si>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</si>
  <si>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</si>
  <si>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</si>
  <si>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</si>
  <si>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</si>
  <si>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</si>
  <si>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</si>
  <si>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</si>
  <si>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</si>
  <si>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</si>
  <si>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</si>
  <si>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</si>
  <si>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</si>
  <si>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</si>
  <si>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</si>
  <si>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</si>
  <si>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</si>
  <si>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</si>
  <si>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</si>
  <si>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</si>
  <si>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</si>
  <si>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</si>
  <si>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</si>
  <si>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</si>
  <si>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</si>
  <si>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</si>
  <si>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</si>
  <si>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</si>
  <si>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</si>
  <si>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</si>
  <si>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</si>
  <si>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</si>
  <si>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</si>
  <si>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</si>
  <si>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PCM-20251210-00000337</t>
  </si>
  <si>
    <t>access at night</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</si>
  <si>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</si>
  <si>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</si>
  <si>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</si>
  <si>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</si>
  <si>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</si>
  <si>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</si>
  <si>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</si>
  <si>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</si>
  <si>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</si>
  <si>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</si>
  <si>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</si>
  <si>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PCM-20251210-00000194</t>
  </si>
  <si>
    <t>ETA 20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</si>
  <si>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</si>
  <si>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</si>
  <si>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</si>
  <si>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</si>
  <si>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</si>
  <si>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</si>
  <si>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</si>
  <si>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</si>
  <si>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PCM-20251210-00000022</t>
  </si>
  <si>
    <t xml:space="preserve">site has access night issue located in USF area and team will check morning  </t>
  </si>
  <si>
    <t>PCM-20251209-00002406</t>
  </si>
  <si>
    <t>PCM-20251209-00002967</t>
  </si>
  <si>
    <t>access night issue due to owner not available as per him available after  10 AM</t>
  </si>
  <si>
    <t>PCM-20251210-00000004</t>
  </si>
  <si>
    <t>recteifire module burnet under arrangement</t>
  </si>
  <si>
    <t>PCM-20251210-00000291</t>
  </si>
  <si>
    <t>Access issue located at Air defence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</si>
  <si>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</si>
  <si>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</si>
  <si>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</si>
  <si>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</si>
  <si>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</si>
  <si>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</si>
  <si>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</si>
  <si>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</si>
  <si>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</si>
  <si>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</si>
  <si>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PCM-20251210-00000304</t>
  </si>
  <si>
    <t>TE issue (TE Team facing access issue as site located at family building and owner not responding team calls)</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</si>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</sst>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rgb="FF000000"/>
      </left>
      <right style="thin">
        <color indexed="64"/>
      </right>
      <top style="thin">
        <color indexed="64"/>
      </top>
      <bottom style="thin">
        <color indexed="64"/>
      </bottom>
      <diagonal/>
    </border>
    <border>
      <left style="thin">
        <color indexed="64"/>
      </left>
      <right style="thin">
        <color rgb="FF000000"/>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xf numFmtId="0" fontId="12" fillId="2" borderId="21" xfId="0" applyFont="1" applyFill="1" applyBorder="1" applyAlignment="1">
      <alignment horizontal="center" vertical="center" wrapText="1"/>
    </xf>
    <xf numFmtId="0" fontId="12" fillId="2" borderId="22"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8" totalsRowShown="0" headerRowDxfId="96" dataDxfId="95" headerRowBorderDxfId="93" tableBorderDxfId="94" totalsRowBorderDxfId="92">
  <autoFilter ref="A1:L1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1" totalsRowShown="0" headerRowDxfId="79" dataDxfId="78" headerRowBorderDxfId="76" tableBorderDxfId="77" totalsRowBorderDxfId="75">
  <autoFilter ref="A1:L2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6" dataDxfId="45" headerRowBorderDxfId="43" tableBorderDxfId="44" totalsRowBorderDxfId="42">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IFERROR(VLOOKUP(D2,[1]DB!A:K,11,0),"")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IFERROR(VLOOKUP(D2,[1]DB!A:F,6,0),"")</calculatedColumnFormula>
    </tableColumn>
    <tableColumn id="10" xr3:uid="{00000000-0010-0000-0B00-00000A000000}" name="Battery Backup Status" dataDxfId="16">
      <calculatedColumnFormula>IFERROR(VLOOKUP(D2,[1]DB!A:G,7,0),"")</calculatedColumnFormula>
    </tableColumn>
    <tableColumn id="11" xr3:uid="{00000000-0010-0000-0B00-00000B000000}" name="EM Field Feedback" dataDxfId="15"/>
    <tableColumn id="12" xr3:uid="{00000000-0010-0000-0B00-00000C000000}" name="Site Owner" dataDxfId="14">
      <calculatedColumnFormula>IFERROR(VLOOKUP(D2,[1]DB!A:I,9,0),"")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4" totalsRowShown="0" headerRowDxfId="13" tableBorderDxfId="12">
  <autoFilter ref="A1:L37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8"/>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338.23404525462684</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9315</v>
      </c>
      <c r="E3" s="123" t="s">
        <v>39106</v>
      </c>
      <c r="F3" s="122">
        <v>46001.124398148146</v>
      </c>
      <c r="G3" s="121">
        <f ca="1">IFERROR(NOW()-F3,"-")</f>
        <v>5.8073032407264691E-2</v>
      </c>
      <c r="H3" s="122">
        <v>46001.124421296299</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46001.182471180553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46001.182471180553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46001.182471180553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46001.182471180553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46001.182471180553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46001.182471180553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46001.182471180553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46001.182471180553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46001.182471180553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46001.182471180553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46001.182471180553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46001.182471180553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46001.182471180553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46001.182471180553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46001.182471180553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46001.182471180553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46001.182471180553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46001.182471180553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46001.182471180553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46001.182471180553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46001.182471180553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46001.182471180553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46001.182471180553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46001.182471180553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46001.182471180553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46001.182471180553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46001.182471180553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46001.182471180553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46001.182471180553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46001.182471180553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46001.182471180553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46001.182471180553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46001.182471180553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46001.182471180553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46001.182471180553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46001.182471180553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46001.182471180553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46001.182471180553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46001.182471180553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46001.182471180553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46001.182471180553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46001.182471180553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46001.182471180553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46001.182471180553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46001.182471180553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46001.182471180553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46001.182471180553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46001.182471180553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46001.182471180553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46001.182471180553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46001.182471180553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46001.182471180553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46001.182471180553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46001.182471180553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46001.182471180553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46001.182471180553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46001.182471180553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46001.182471180553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46001.182471180553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46001.182471180553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46001.182471180553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46001.182471180553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46001.182471180553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46001.182471180553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46001.182471180553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46001.182471180553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46001.182471180553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46001.182471180553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46001.182471180553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46001.182471180553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46001.182471180553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46001.182471180553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46001.182471180553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46001.182471180553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46001.182471180553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46001.182471180553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46001.182471180553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46001.182471180553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46001.182471180553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46001.182471180553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46001.182471180553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46001.182471180553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46001.182471180553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46001.182471180553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46001.182471180553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46001.182471180553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46001.182471180553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46001.182471180553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46001.182471180553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46001.182471180553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46001.182471180553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46001.182471180553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46001.182471180553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46001.182471180553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46001.182471180553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46001.182471180553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46001.182471180553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46001.182471180553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46001.182471180553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46001.182471180553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46001.182471180553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46001.182471180553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46001.182471180553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46001.182471180553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46001.182471180553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46001.182471180553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46001.182471180553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46001.182471180553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46001.182471180553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46001.182471180553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46001.182471180553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46001.182471180553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46001.182471180553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46001.182471180553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46001.182471180553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46001.182471180553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46001.182471180553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46001.182471180553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46001.182471180553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46001.182471180553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46001.182471180553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46001.182471180553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46001.182471180553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46001.182471180553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46001.182471180553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46001.182471180553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46001.182471180553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46001.182471180553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46001.182471180553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46001.182471180553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46001.182471180553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46001.182471180553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46001.182471180553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46001.182471180553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46001.182471180553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46001.182471180553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46001.182471180553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46001.182471180553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46001.182471180553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46001.182471180553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46001.182471180553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46001.182471180553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46001.182471180553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46001.182471180553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46001.182471180553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46001.182471180553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46001.182471180553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46001.182471180553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46001.182471180553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46001.182471180553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46001.182471180553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46001.182471180553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46001.182471180553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46001.182471180553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46001.182471180553</v>
      </c>
      <c r="H158" s="122"/>
      <c r="I158" s="124" t="str">
        <f>IFERROR(VLOOKUP(D158,DB!A:F,6,0),"")</f>
        <v/>
      </c>
      <c r="J158" s="124" t="str">
        <f>IFERROR(VLOOKUP(D158,DB!A:G,7,0),"")</f>
        <v/>
      </c>
      <c r="K158" s="120"/>
      <c r="L158" s="119" t="str">
        <f>IFERROR(VLOOKUP(D158,DB!A:I,9,0),"")</f>
        <v/>
      </c>
    </row>
  </sheetData>
  <customSheetViews>
    <customSheetView guid="{F6042A99-DD27-4453-835D-0834D95730CC}" filter="1" showAutoFilter="1">
      <pageMargins left="0" right="0" top="0" bottom="0" header="0" footer="0"/>
      <autoFilter ref="B1:M1" xr:uid="{EE21347D-E006-4EF7-B0D1-6EA9113DB388}"/>
    </customSheetView>
  </customSheetViews>
  <dataValidations count="2">
    <dataValidation allowBlank="1" showInputMessage="1" showErrorMessage="1" sqref="E1" xr:uid="{5DBA255D-CDD9-49FB-AD3C-AF70AB4EE696}"/>
    <dataValidation type="list" allowBlank="1" showInputMessage="1" showErrorMessage="1" sqref="E2:E1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1"/>
  <sheetViews>
    <sheetView workbookViewId="0">
      <selection activeCell="A6" sqref="A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176.1826332175915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16.795052199071506</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3.8270892361106235</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5</v>
      </c>
      <c r="D6" s="18" t="s">
        <v>26007</v>
      </c>
      <c r="E6" s="81" t="s">
        <v>39106</v>
      </c>
      <c r="F6" s="97">
        <v>46001.084247685183</v>
      </c>
      <c r="G6" s="98">
        <f ca="1">IFERROR(NOW()-F6,"-")</f>
        <v>9.8223495369893499E-2</v>
      </c>
      <c r="H6" s="97">
        <v>46001.073981481481</v>
      </c>
      <c r="I6" s="18" t="str">
        <f>IFERROR(VLOOKUP(D6,DB!A:F,6,0),"")</f>
        <v>SCECO</v>
      </c>
      <c r="J6" s="18" t="str">
        <f>IFERROR(VLOOKUP(D6,DB!A:G,7,0),"")</f>
        <v>Vandalized</v>
      </c>
      <c r="K6" s="19" t="s">
        <v>39122</v>
      </c>
      <c r="L6" s="18" t="str">
        <f>IFERROR(VLOOKUP(D6,DB!A:I,9,0),"")</f>
        <v>Latis</v>
      </c>
    </row>
    <row r="7" spans="1:12" ht="31.5" customHeight="1">
      <c r="A7" s="96"/>
      <c r="B7" s="18" t="str">
        <f>IFERROR(VLOOKUP(D7,DB!A:K,11,0),"")</f>
        <v/>
      </c>
      <c r="C7" s="18"/>
      <c r="D7" s="18"/>
      <c r="E7" s="81"/>
      <c r="F7" s="97"/>
      <c r="G7" s="98">
        <f ca="1">IFERROR(NOW()-F7,"-")</f>
        <v>46001.182471180553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46001.182471180553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46001.182471180553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46001.182471180553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46001.182471180553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46001.182471180553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46001.182471180553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46001.182471180553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46001.182471180553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46001.182471180553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46001.182471180553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46001.182471180553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46001.182471180553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46001.182471180553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46001.182471180553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46001.182471180553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46001.182471180553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46001.182471180553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46001.182471180553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46001.182471180553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46001.182471180553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46001.182471180553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46001.182471180553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46001.182471180553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46001.182471180553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46001.182471180553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46001.182471180553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46001.182471180553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46001.182471180553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46001.182471180553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46001.182471180553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46001.182471180553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46001.182471180553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46001.182471180553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46001.182471180553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46001.182471180553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46001.182471180553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46001.182471180553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46001.182471180553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46001.182471180553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46001.182471180553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46001.182471180553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46001.182471180553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46001.182471180553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46001.182471180553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46001.182471180553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46001.182471180553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46001.182471180553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46001.182471180553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46001.182471180553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46001.182471180553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46001.182471180553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46001.182471180553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46001.182471180553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46001.182471180553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46001.182471180553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46001.182471180553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46001.182471180553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46001.182471180553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46001.182471180553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46001.182471180553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46001.182471180553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46001.182471180553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46001.182471180553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46001.182471180553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46001.182471180553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46001.182471180553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46001.182471180553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46001.182471180553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46001.182471180553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46001.182471180553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46001.182471180553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46001.182471180553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46001.182471180553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46001.182471180553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46001.182471180553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46001.182471180553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46001.182471180553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46001.182471180553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46001.182471180553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46001.182471180553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46001.182471180553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46001.182471180553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46001.182471180553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46001.182471180553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46001.182471180553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46001.182471180553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46001.182471180553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46001.182471180553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46001.182471180553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46001.182471180553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46001.182471180553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46001.182471180553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46001.182471180553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46001.182471180553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46001.182471180553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46001.182471180553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46001.182471180553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46001.182471180553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46001.182471180553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46001.182471180553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46001.182471180553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46001.182471180553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46001.182471180553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46001.182471180553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46001.182471180553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46001.182471180553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46001.182471180553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46001.182471180553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46001.182471180553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46001.182471180553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46001.182471180553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46001.182471180553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46001.182471180553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46001.182471180553</v>
      </c>
      <c r="H121" s="97"/>
      <c r="I121" s="18" t="str">
        <f>IFERROR(VLOOKUP(D121,DB!A:F,6,0),"")</f>
        <v/>
      </c>
      <c r="J121" s="18" t="str">
        <f>IFERROR(VLOOKUP(D121,DB!A:G,7,0),"")</f>
        <v/>
      </c>
      <c r="K121" s="19"/>
      <c r="L121" s="18" t="str">
        <f>IFERROR(VLOOKUP(D121,DB!A:I,9,0),"")</f>
        <v/>
      </c>
    </row>
    <row r="122" spans="1:12" ht="31.5" customHeight="1">
      <c r="A122" s="146"/>
      <c r="B122" s="147" t="str">
        <f>IFERROR(VLOOKUP(D122,DB!A:K,11,0),"")</f>
        <v/>
      </c>
      <c r="C122" s="147"/>
      <c r="D122" s="147"/>
      <c r="E122" s="147"/>
      <c r="F122" s="148"/>
      <c r="G122" s="149">
        <f ca="1">IFERROR(NOW()-F122,"-")</f>
        <v>46001.182471180553</v>
      </c>
      <c r="H122" s="148"/>
      <c r="I122" s="147" t="str">
        <f>IFERROR(VLOOKUP(D122,DB!A:F,6,0),"")</f>
        <v/>
      </c>
      <c r="J122" s="147" t="str">
        <f>IFERROR(VLOOKUP(D122,DB!A:G,7,0),"")</f>
        <v/>
      </c>
      <c r="K122" s="150"/>
      <c r="L122" s="147" t="str">
        <f>IFERROR(VLOOKUP(D122,DB!A:I,9,0),"")</f>
        <v/>
      </c>
    </row>
    <row r="123" spans="1:12" ht="31.5" customHeight="1">
      <c r="A123" s="96"/>
      <c r="B123" s="18" t="str">
        <f>IFERROR(VLOOKUP(D123,DB!A:K,11,0),"")</f>
        <v/>
      </c>
      <c r="C123" s="18"/>
      <c r="D123" s="18"/>
      <c r="E123" s="18"/>
      <c r="F123" s="97"/>
      <c r="G123" s="98">
        <f ca="1">IFERROR(NOW()-F123,"-")</f>
        <v>46001.182471180553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46001.182471180553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46001.182471180553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46001.182471180553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46001.182471180553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46001.182471180553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46001.182471180553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46001.182471180553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46001.182471180553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46001.182471180553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46001.182471180553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46001.182471180553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46001.182471180553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46001.182471180553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46001.182471180553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46001.182471180553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46001.182471180553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46001.182471180553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46001.182471180553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46001.182471180553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46001.182471180553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46001.182471180553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46001.182471180553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46001.182471180553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46001.182471180553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46001.182471180553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46001.182471180553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46001.182471180553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46001.182471180553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46001.182471180553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46001.182471180553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46001.182471180553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46001.182471180553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46001.182471180553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46001.182471180553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46001.182471180553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46001.182471180553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46001.182471180553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46001.182471180553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46001.182471180553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46001.182471180553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46001.182471180553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46001.182471180553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46001.182471180553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46001.182471180553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46001.182471180553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46001.182471180553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46001.182471180553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46001.182471180553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46001.182471180553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46001.182471180553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46001.182471180553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46001.182471180553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46001.182471180553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46001.182471180553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46001.182471180553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46001.182471180553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46001.182471180553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46001.182471180553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46001.182471180553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46001.182471180553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46001.182471180553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46001.182471180553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46001.182471180553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46001.182471180553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46001.182471180553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46001.182471180553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46001.182471180553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46001.182471180553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46001.182471180553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46001.182471180553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46001.182471180553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46001.182471180553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46001.182471180553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46001.182471180553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46001.182471180553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46001.182471180553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46001.182471180553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46001.182471180553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46001.182471180553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46001.182471180553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46001.182471180553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46001.182471180553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46001.182471180553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46001.182471180553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46001.182471180553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46001.182471180553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46001.182471180553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46001.182471180553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46001.182471180553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46001.182471180553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46001.182471180553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46001.182471180553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46001.182471180553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46001.182471180553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46001.182471180553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46001.182471180553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46001.182471180553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46001.182471180553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46001.182471180553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46001.182471180553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46001.182471180553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46001.182471180553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46001.182471180553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46001.182471180553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46001.182471180553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46001.182471180553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46001.182471180553</v>
      </c>
      <c r="H230" s="97"/>
      <c r="I230" s="18" t="str">
        <f>IFERROR(VLOOKUP(D230,DB!A:F,6,0),"")</f>
        <v/>
      </c>
      <c r="J230" s="18" t="str">
        <f>IFERROR(VLOOKUP(D230,DB!A:G,7,0),"")</f>
        <v/>
      </c>
      <c r="K230" s="19"/>
      <c r="L230" s="18" t="str">
        <f>IFERROR(VLOOKUP(D230,DB!A:I,9,0),"")</f>
        <v/>
      </c>
    </row>
    <row r="231" spans="1:12" ht="31.5" customHeight="1">
      <c r="A231" s="146"/>
      <c r="B231" s="147" t="str">
        <f>IFERROR(VLOOKUP(D231,DB!A:K,11,0),"")</f>
        <v/>
      </c>
      <c r="C231" s="147"/>
      <c r="D231" s="147"/>
      <c r="E231" s="147"/>
      <c r="F231" s="148"/>
      <c r="G231" s="149">
        <f ca="1">IFERROR(NOW()-F231,"-")</f>
        <v>46001.182471180553</v>
      </c>
      <c r="H231" s="148"/>
      <c r="I231" s="147" t="str">
        <f>IFERROR(VLOOKUP(D231,DB!A:F,6,0),"")</f>
        <v/>
      </c>
      <c r="J231" s="147" t="str">
        <f>IFERROR(VLOOKUP(D231,DB!A:G,7,0),"")</f>
        <v/>
      </c>
      <c r="K231" s="150"/>
      <c r="L231" s="147" t="str">
        <f>IFERROR(VLOOKUP(D231,DB!A:I,9,0),"")</f>
        <v/>
      </c>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J24" sqref="J24"/>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46001.182471180553</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46001.182471180553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46001.182471180553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46001.182471180553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46001.182471180553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46001.182471180553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46001.182471180553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46001.182471180553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46001.182471180553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46001.182471180553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46001.182471180553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46001.182471180553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46001.182471180553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46001.182471180553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46001.182471180553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46001.182471180553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46001.182471180553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46001.182471180553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46001.182471180553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46001.182471180553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46001.182471180553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46001.182471180553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46001.182471180553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46001.182471180553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46001.182471180553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46001.182471180553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46001.182471180553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46001.182471180553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46001.182471180553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46001.182471180553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46001.182471180553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46001.182471180553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46001.182471180553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46001.182471180553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46001.182471180553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46001.182471180553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46001.182471180553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46001.182471180553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46001.182471180553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46001.182471180553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46001.182471180553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46001.182471180553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46001.182471180553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46001.182471180553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46001.182471180553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46001.182471180553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46001.182471180553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46001.182471180553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46001.182471180553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46001.182471180553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46001.182471180553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46001.182471180553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46001.182471180553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46001.182471180553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46001.182471180553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46001.182471180553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46001.182471180553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46001.182471180553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46001.182471180553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46001.182471180553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46001.182471180553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46001.182471180553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46001.182471180553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46001.182471180553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46001.182471180553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46001.182471180553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46001.182471180553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46001.182471180553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46001.182471180553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46001.182471180553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46001.182471180553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46001.182471180553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46001.182471180553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46001.182471180553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46001.182471180553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46001.182471180553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46001.182471180553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46001.182471180553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46001.182471180553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46001.182471180553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46001.182471180553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46001.182471180553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46001.182471180553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46001.182471180553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46001.182471180553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46001.182471180553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46001.182471180553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46001.182471180553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46001.182471180553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46001.182471180553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46001.182471180553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46001.182471180553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46001.182471180553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46001.182471180553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46001.182471180553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46001.182471180553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46001.182471180553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46001.182471180553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46001.182471180553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46001.182471180553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46001.182471180553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46001.182471180553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46001.182471180553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46001.182471180553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46001.182471180553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46001.182471180553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46001.182471180553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46001.182471180553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46001.182471180553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46001.182471180553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46001.182471180553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46001.182471180553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46001.182471180553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46001.182471180553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46001.182471180553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46001.182471180553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46001.182471180553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46001.182471180553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46001.182471180553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46001.182471180553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46001.182471180553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46001.182471180553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46001.182471180553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46001.182471180553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46001.182471180553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46001.182471180553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46001.182471180553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46001.182471180553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46001.182471180553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46001.182471180553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46001.182471180553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46001.182471180553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46001.182471180553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46001.182471180553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46001.182471180553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46001.182471180553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46001.182471180553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46001.182471180553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46001.182471180553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46001.182471180553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46001.182471180553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46001.182471180553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46001.182471180553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46001.182471180553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46001.182471180553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46001.182471180553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46001.182471180553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46001.182471180553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46001.182471180553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46001.182471180553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46001.182471180553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46001.182471180553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46001.182471180553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46001.182471180553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46001.182471180553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46001.182471180553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46001.182471180553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46001.182471180553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46001.182471180553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46001.182471180553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46001.182471180553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46001.182471180553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46001.182471180553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46001.182471180553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46001.182471180553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46001.182471180553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46001.182471180553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46001.182471180553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46001.182471180553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46001.182471180553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46001.182471180553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46001.182471180553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46001.182471180553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46001.182471180553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46001.182471180553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46001.182471180553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46001.182471180553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46001.182471180553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46001.182471180553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46001.182471180553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46001.182471180553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46001.182471180553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46001.182471180553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46001.182471180553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46001.182471180553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46001.182471180553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46001.182471180553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46001.182471180553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46001.182471180553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46001.182471180553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46001.182471180553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46001.182471180553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46001.182471180553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46001.182471180553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46001.182471180553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46001.182471180553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46001.182471180553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46001.182471180553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46001.182471180553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46001.182471180553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46001.182471180553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46001.182471180553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46001.182471180553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46001.182471180553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46001.182471180553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46001.182471180553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46001.182471180553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46001.182471180553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46001.182471180553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46001.182471180553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46001.182471180553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46001.182471180553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46001.182471180553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46001.182471180553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46001.182471180553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46001.182471180553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46001.182471180553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46001.182471180553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46001.182471180553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46001.182471180553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46001.182471180553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46001.182471180553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46001.182471180553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46001.182471180553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46001.182471180553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46001.182471180553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46001.182471180553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46001.182471180553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46001.182471180553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46001.182471180553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46001.182471180553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46001.182471180553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46001.182471180553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46001.182471180553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46001.182471180553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46001.182471180553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46001.182471180553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46001.182471180553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46001.182471180553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46001.182471180553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46001.182471180553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46001.182471180553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46001.182471180553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46001.182471180553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46001.182471180553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46001.182471180553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46001.182471180553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46001.182471180553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46001.182471180553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46001.182471180553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46001.182471180553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46001.182471180553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46001.182471180553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46001.182471180553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46001.182471180553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46001.182471180553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46001.182471180553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46001.182471180553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46001.182471180553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46001.182471180553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46001.182471180553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46001.182471180553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46001.182471180553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46001.182471180553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46001.182471180553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46001.182471180553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46001.182471180553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46001.182471180553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46001.182471180553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46001.182471180553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46001.182471180553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46001.182471180553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46001.182471180553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46001.182471180553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46001.182471180553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46001.182471180553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46001.182471180553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46001.182471180553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46001.182471180553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46001.182471180553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46001.182471180553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46001.182471180553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46001.182471180553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46001.182471180553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46001.182471180553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46001.182471180553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46001.182471180553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46001.182471180553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46001.182471180553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46001.182471180553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46001.182471180553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46001.182471180553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46001.182471180553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46001.182471180553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46001.182471180553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46001.182471180553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46001.182471180553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46001.182471180553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46001.182471180553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46001.182471180553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46001.182471180553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46001.182471180553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46001.182471180553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46001.182471180553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46001.182471180553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46001.182471180553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46001.182471180553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46001.182471180553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46001.182471180553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46001.182471180553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46001.182471180553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46001.182471180553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46001.182471180553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46001.182471180553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46001.182471180553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46001.182471180553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46001.182471180553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46001.182471180553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46001.182471180553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46001.182471180553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46001.182471180553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46001.182471180553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46001.182471180553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46001.182471180553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46001.182471180553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46001.182471180553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46001.182471180553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46001.182471180553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46001.182471180553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46001.182471180553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46001.182471180553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46001.182471180553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46001.182471180553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46001.182471180553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46001.182471180553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46001.182471180553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46001.182471180553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46001.182471180553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46001.182471180553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46001.182471180553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46001.182471180553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46001.182471180553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46001.182471180553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46001.182471180553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46001.182471180553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46001.182471180553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46001.182471180553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46001.182471180553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46001.182471180553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46001.182471180553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46001.182471180553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46001.182471180553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46001.182471180553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46001.182471180553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46001.182471180553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46001.182471180553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46001.182471180553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46001.182471180553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46001.182471180553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46001.182471180553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46001.182471180553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46001.182471180553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46001.182471180553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46001.182471180553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46001.182471180553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46001.182471180553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46001.182471180553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46001.182471180553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46001.182471180553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46001.182471180553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46001.182471180553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46001.182471180553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46001.182471180553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46001.182471180553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46001.182471180553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46001.182471180553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46001.182471180553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46001.182471180553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46001.182471180553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46001.182471180553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46001.182471180553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46001.182471180553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46001.182471180553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46001.182471180553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46001.182471180553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46001.182471180553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46001.182471180553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46001.182471180553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46001.182471180553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46001.182471180553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46001.182471180553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46001.182471180553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46001.182471180553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46001.182471180553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46001.182471180553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46001.182471180553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46001.182471180553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46001.182471180553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46001.182471180553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46001.182471180553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46001.182471180553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46001.182471180553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46001.182471180553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46001.182471180553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46001.182471180553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46001.182471180553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46001.182471180553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46001.182471180553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46001.182471180553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46001.182471180553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46001.182471180553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46001.182471180553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46001.182471180553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46001.182471180553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46001.182471180553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46001.182471180553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46001.182471180553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46001.182471180553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46001.182471180553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46001.182471180553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46001.182471180553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46001.182471180553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46001.182471180553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46001.182471180553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46001.182471180553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46001.182471180553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46001.182471180553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46001.182471180553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46001.182471180553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46001.182471180553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46001.182471180553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46001.182471180553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46001.182471180553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46001.182471180553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46001.182471180553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46001.182471180553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46001.182471180553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46001.182471180553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46001.182471180553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46001.182471180553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46001.182471180553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46001.182471180553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46001.182471180553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46001.182471180553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46001.182471180553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46001.182471180553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46001.182471180553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46001.182471180553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46001.182471180553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46001.182471180553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46001.182471180553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46001.182471180553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46001.182471180553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46001.182471180553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46001.182471180553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46001.182471180553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46001.182471180553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46001.182471180553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46001.182471180553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46001.182471180553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46001.182471180553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46001.182471180553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46001.182471180553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46001.182471180553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46001.182471180553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46001.182471180553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46001.182471180553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46001.182471180553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46001.182471180553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46001.182471180553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46001.182471180553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46001.182471180553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46001.182471180553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46001.182471180553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46001.182471180553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46001.182471180553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46001.182471180553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46001.182471180553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46001.182471180553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46001.182471180553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46001.182471180553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46001.182471180553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46001.182471180553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46001.182471180553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46001.182471180553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46001.182471180553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46001.182471180553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46001.182471180553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46001.182471180553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46001.182471180553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46001.182471180553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46001.182471180553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46001.182471180553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46001.182471180553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46001.182471180553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46001.182471180553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46001.182471180553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46001.182471180553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46001.182471180553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46001.182471180553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46001.182471180553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46001.182471180553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46001.182471180553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46001.182471180553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46001.182471180553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46001.182471180553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46001.182471180553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46001.182471180553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46001.182471180553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46001.182471180553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46001.182471180553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46001.182471180553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46001.182471180553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46001.182471180553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46001.182471180553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46001.182471180553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46001.182471180553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46001.182471180553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46001.182471180553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46001.182471180553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46001.182471180553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46001.182471180553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46001.182471180553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46001.182471180553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46001.182471180553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46001.182471180553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46001.182471180553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46001.182471180553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46001.182471180553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46001.182471180553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46001.182471180553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46001.182471180553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46001.182471180553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46001.182471180553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46001.182471180553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46001.182471180553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46001.182471180553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46001.182471180553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46001.182471180553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46001.182471180553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46001.182471180553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46001.182471180553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46001.182471180553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46001.182471180553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46001.182471180553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46001.182471180553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46001.182471180553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46001.182471180553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46001.182471180553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46001.182471180553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46001.182471180553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46001.182471180553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46001.182471180553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46001.182471180553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46001.182471180553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46001.182471180553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46001.182471180553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46001.182471180553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46001.182471180553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46001.182471180553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46001.182471180553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46001.182471180553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46001.182471180553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46001.182471180553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46001.182471180553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46001.182471180553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46001.182471180553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46001.182471180553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46001.182471180553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46001.182471180553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46001.182471180553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46001.182471180553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46001.182471180553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46001.182471180553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46001.182471180553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46001.182471180553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46001.182471180553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46001.182471180553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46001.182471180553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46001.182471180553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46001.182471180553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46001.182471180553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46001.182471180553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46001.182471180553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46001.182471180553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46001.182471180553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46001.182471180553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46001.182471180553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46001.182471180553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46001.182471180553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46001.182471180553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46001.182471180553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46001.182471180553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46001.182471180553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46001.182471180553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46001.182471180553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46001.182471180553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46001.182471180553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46001.182471180553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46001.182471180553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46001.182471180553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46001.182471180553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46001.182471180553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46001.182471180553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46001.182471180553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46001.182471180553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46001.182471180553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46001.182471180553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46001.182471180553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46001.182471180553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46001.182471180553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46001.182471180553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46001.182471180553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46001.182471180553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46001.182471180553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46001.182471180553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46001.182471180553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46001.182471180553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46001.182471180553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46001.182471180553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46001.182471180553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46001.182471180553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46001.182471180553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46001.182471180553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46001.182471180553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46001.182471180553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46001.182471180553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46001.182471180553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46001.182471180553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46001.182471180553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46001.182471180553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46001.182471180553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46001.182471180553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46001.182471180553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46001.182471180553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46001.182471180553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46001.182471180553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46001.182471180553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46001.182471180553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46001.182471180553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46001.182471180553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46001.182471180553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46001.182471180553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46001.182471180553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46001.182471180553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46001.182471180553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46001.182471180553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46001.182471180553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46001.182471180553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46001.182471180553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46001.182471180553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46001.182471180553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46001.182471180553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46001.182471180553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46001.182471180553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46001.182471180553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46001.182471180553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46001.182471180553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46001.182471180553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46001.182471180553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46001.182471180553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46001.182471180553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46001.182471180553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46001.182471180553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46001.182471180553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46001.182471180553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46001.182471180553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46001.182471180553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46001.182471180553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46001.182471180553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46001.182471180553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46001.182471180553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46001.182471180553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46001.182471180553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46001.182471180553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46001.182471180553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46001.182471180553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46001.182471180553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46001.182471180553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46001.182471180553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46001.182471180553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46001.182471180553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46001.182471180553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46001.182471180553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46001.182471180553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46001.182471180553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46001.182471180553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46001.182471180553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46001.182471180553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46001.182471180553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46001.182471180553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46001.182471180553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46001.182471180553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46001.182471180553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46001.182471180553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46001.182471180553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46001.182471180553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46001.182471180553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46001.182471180553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46001.182471180553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46001.182471180553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46001.182471180553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46001.182471180553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46001.182471180553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46001.182471180553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46001.182471180553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46001.182471180553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46001.182471180553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46001.182471180553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46001.182471180553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46001.182471180553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46001.182471180553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46001.182471180553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46001.182471180553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46001.182471180553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46001.182471180553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46001.182471180553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46001.182471180553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46001.182471180553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46001.182471180553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46001.182471180553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46001.182471180553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46001.182471180553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46001.182471180553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46001.182471180553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46001.182471180553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46001.182471180553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46001.182471180553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46001.182471180553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46001.182471180553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46001.182471180553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46001.182471180553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46001.182471180553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46001.182471180553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46001.182471180553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46001.182471180553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46001.182471180553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46001.182471180553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46001.182471180553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46001.182471180553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46001.182471180553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46001.182471180553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46001.182471180553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46001.182471180553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46001.182471180553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46001.182471180553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46001.182471180553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46001.182471180553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46001.182471180553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46001.182471180553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46001.182471180553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46001.182471180553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46001.182471180553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46001.182471180553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46001.182471180553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46001.182471180553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46001.182471180553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46001.182471180553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46001.182471180553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46001.182471180553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46001.182471180553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46001.182471180553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46001.182471180553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46001.182471180553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46001.182471180553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46001.182471180553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46001.182471180553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46001.182471180553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46001.182471180553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46001.182471180553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46001.182471180553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46001.182471180553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46001.182471180553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46001.182471180553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46001.182471180553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46001.182471180553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46001.182471180553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46001.182471180553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46001.182471180553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46001.182471180553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46001.182471180553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46001.182471180553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46001.182471180553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46001.182471180553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46001.182471180553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46001.182471180553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46001.182471180553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46001.182471180553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46001.182471180553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46001.182471180553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46001.182471180553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46001.182471180553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46001.182471180553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46001.182471180553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46001.182471180553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46001.182471180553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46001.182471180553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46001.182471180553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46001.182471180553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46001.182471180553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46001.182471180553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46001.182471180553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46001.182471180553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46001.182471180553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46001.182471180553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46001.182471180553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46001.182471180553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46001.182471180553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46001.182471180553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46001.182471180553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46001.182471180553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46001.182471180553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46001.182471180553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46001.182471180553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46001.182471180553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46001.182471180553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46001.182471180553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46001.182471180553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46001.182471180553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46001.182471180553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46001.182471180553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46001.182471180553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46001.182471180553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46001.182471180553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46001.182471180553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46001.182471180553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46001.182471180553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46001.182471180553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46001.182471180553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46001.182471180553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46001.182471180553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46001.182471180553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46001.182471180553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46001.182471180553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46001.182471180553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46001.182471180553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46001.182471180553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46001.182471180553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46001.182471180553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46001.182471180553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46001.182471180553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46001.182471180553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46001.182471180553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46001.182471180553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46001.182471180553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46001.182471180553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46001.182471180553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46001.182471180553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46001.182471180553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46001.182471180553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46001.182471180553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46001.182471180553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46001.182471180553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46001.182471180553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46001.182471180553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46001.182471180553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46001.182471180553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46001.182471180553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46001.182471180553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46001.182471180553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46001.182471180553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46001.182471180553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46001.182471180553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46001.182471180553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46001.182471180553</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D17" sqref="D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297.70175358795677</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2.3883276620326797</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46001.182471180553</v>
      </c>
      <c r="H4" s="91">
        <v>45999.038888888892</v>
      </c>
      <c r="I4" s="107" t="str">
        <f>IFERROR(VLOOKUP(D4,DB!A:F,6,0),"")</f>
        <v>SCECO</v>
      </c>
      <c r="J4" s="107" t="str">
        <f>IFERROR(VLOOKUP(D4,DB!A:G,7,0),"")</f>
        <v>Dead</v>
      </c>
      <c r="K4" s="93" t="s">
        <v>39128</v>
      </c>
      <c r="L4" s="87" t="str">
        <f>IFERROR(VLOOKUP(D4,DB!A:I,9,0),"")</f>
        <v>Latis</v>
      </c>
    </row>
    <row r="5" spans="1:16" ht="15" customHeight="1">
      <c r="A5" s="107" t="s">
        <v>39129</v>
      </c>
      <c r="B5" s="107" t="str">
        <f>IFERROR(VLOOKUP(D5,DB!A:K,11,0),"")</f>
        <v>R4</v>
      </c>
      <c r="C5" s="89">
        <v>1</v>
      </c>
      <c r="D5" s="87" t="s">
        <v>36495</v>
      </c>
      <c r="E5" s="90" t="s">
        <v>39106</v>
      </c>
      <c r="F5" s="91">
        <v>46000.318229166667</v>
      </c>
      <c r="G5" s="92">
        <f t="shared" ref="G5:G32" ca="1" si="1">IFERROR(NOW()-F5,"")</f>
        <v>0.86424201388581423</v>
      </c>
      <c r="H5" s="91">
        <v>46000.411770833336</v>
      </c>
      <c r="I5" s="107" t="str">
        <f>IFERROR(VLOOKUP(D5,DB!A:F,6,0),"")</f>
        <v>Generator-SG</v>
      </c>
      <c r="J5" s="107" t="str">
        <f>IFERROR(VLOOKUP(D5,DB!A:G,7,0),"")</f>
        <v>No BB Shifted</v>
      </c>
      <c r="K5" s="93" t="s">
        <v>39130</v>
      </c>
      <c r="L5" s="87" t="str">
        <f>IFERROR(VLOOKUP(D5,DB!A:I,9,0),"")</f>
        <v>Latis</v>
      </c>
    </row>
    <row r="6" spans="1:16" ht="15" customHeight="1">
      <c r="A6" s="107" t="s">
        <v>39131</v>
      </c>
      <c r="B6" s="107" t="str">
        <f>IFERROR(VLOOKUP(D6,DB!A:K,11,0),"")</f>
        <v>R4</v>
      </c>
      <c r="C6" s="89">
        <v>1</v>
      </c>
      <c r="D6" s="87" t="s">
        <v>36539</v>
      </c>
      <c r="E6" s="90" t="s">
        <v>39106</v>
      </c>
      <c r="F6" s="91">
        <v>46001.012025462966</v>
      </c>
      <c r="G6" s="92">
        <f ca="1">IFERROR(NOW()-F6,"")</f>
        <v>0.17044571758742677</v>
      </c>
      <c r="H6" s="91">
        <v>46000.68472222222</v>
      </c>
      <c r="I6" s="107" t="str">
        <f>IFERROR(VLOOKUP(D6,DB!A:F,6,0),"")</f>
        <v>Generator-SG</v>
      </c>
      <c r="J6" s="107" t="str">
        <f>IFERROR(VLOOKUP(D6,DB!A:G,7,0),"")</f>
        <v>NA</v>
      </c>
      <c r="K6" s="93" t="s">
        <v>39132</v>
      </c>
      <c r="L6" s="87" t="str">
        <f>IFERROR(VLOOKUP(D6,DB!A:I,9,0),"")</f>
        <v>Latis</v>
      </c>
    </row>
    <row r="7" spans="1:16" ht="15" customHeight="1">
      <c r="A7" s="107" t="s">
        <v>39133</v>
      </c>
      <c r="B7" s="107" t="str">
        <f>IFERROR(VLOOKUP(D7,DB!A:K,11,0),"")</f>
        <v>R4</v>
      </c>
      <c r="C7" s="89">
        <v>1</v>
      </c>
      <c r="D7" s="87" t="s">
        <v>35887</v>
      </c>
      <c r="E7" s="90" t="s">
        <v>39106</v>
      </c>
      <c r="F7" s="91">
        <v>46000.733900462961</v>
      </c>
      <c r="G7" s="92">
        <f t="shared" ca="1" si="1"/>
        <v>0.44857071759179235</v>
      </c>
      <c r="H7" s="91">
        <v>46000.727962962963</v>
      </c>
      <c r="I7" s="107" t="str">
        <f>IFERROR(VLOOKUP(D7,DB!A:F,6,0),"")</f>
        <v>Generator-SG</v>
      </c>
      <c r="J7" s="107" t="str">
        <f>IFERROR(VLOOKUP(D7,DB!A:G,7,0),"")</f>
        <v>No BB Shifted</v>
      </c>
      <c r="K7" s="93" t="s">
        <v>39132</v>
      </c>
      <c r="L7" s="87" t="str">
        <f>IFERROR(VLOOKUP(D7,DB!A:I,9,0),"")</f>
        <v>Latis</v>
      </c>
    </row>
    <row r="8" spans="1:16" ht="15" customHeight="1">
      <c r="A8" s="107" t="s">
        <v>39134</v>
      </c>
      <c r="B8" s="107" t="str">
        <f>IFERROR(VLOOKUP(D8,DB!A:K,11,0),"")</f>
        <v>R4</v>
      </c>
      <c r="C8" s="89">
        <v>1</v>
      </c>
      <c r="D8" s="87" t="s">
        <v>36984</v>
      </c>
      <c r="E8" s="90" t="s">
        <v>39106</v>
      </c>
      <c r="F8" s="91">
        <v>46000.935289351852</v>
      </c>
      <c r="G8" s="92">
        <f ca="1">IFERROR(NOW()-F8,"")</f>
        <v>0.24718182870128658</v>
      </c>
      <c r="H8" s="91">
        <v>46000.558333333334</v>
      </c>
      <c r="I8" s="107" t="str">
        <f>IFERROR(VLOOKUP(D8,DB!A:F,6,0),"")</f>
        <v>SCECO</v>
      </c>
      <c r="J8" s="107" t="str">
        <f>IFERROR(VLOOKUP(D8,DB!A:G,7,0),"")</f>
        <v>Vandalized+Dead</v>
      </c>
      <c r="K8" s="93" t="s">
        <v>39135</v>
      </c>
      <c r="L8" s="87" t="str">
        <f>IFERROR(VLOOKUP(D8,DB!A:I,9,0),"")</f>
        <v>Latis</v>
      </c>
    </row>
    <row r="9" spans="1:16" s="94" customFormat="1" ht="15" customHeight="1">
      <c r="A9" s="155" t="s">
        <v>39136</v>
      </c>
      <c r="B9" s="107" t="str">
        <f>IFERROR(VLOOKUP(D9,DB!A:K,11,0),"")</f>
        <v>R4</v>
      </c>
      <c r="C9" s="89">
        <v>1</v>
      </c>
      <c r="D9" s="87" t="s">
        <v>29641</v>
      </c>
      <c r="E9" s="90" t="s">
        <v>39106</v>
      </c>
      <c r="F9" s="91">
        <v>46001.002905092595</v>
      </c>
      <c r="G9" s="92">
        <f ca="1">IFERROR(NOW()-F9,"")</f>
        <v>0.17956608795793727</v>
      </c>
      <c r="H9" s="91">
        <v>46000.455555555556</v>
      </c>
      <c r="I9" s="107" t="str">
        <f>IFERROR(VLOOKUP(D9,DB!A:F,6,0),"")</f>
        <v>SCECO</v>
      </c>
      <c r="J9" s="107" t="str">
        <f>IFERROR(VLOOKUP(D9,DB!A:G,7,0),"")</f>
        <v>Vandalized</v>
      </c>
      <c r="K9" s="93" t="s">
        <v>39137</v>
      </c>
      <c r="L9" s="87" t="str">
        <f>IFERROR(VLOOKUP(D9,DB!A:I,9,0),"")</f>
        <v>Latis</v>
      </c>
    </row>
    <row r="10" spans="1:16" ht="15" customHeight="1">
      <c r="A10" s="107" t="s">
        <v>39138</v>
      </c>
      <c r="B10" s="107" t="str">
        <f>IFERROR(VLOOKUP(D10,DB!A:K,11,0),"")</f>
        <v>R4</v>
      </c>
      <c r="C10" s="89">
        <v>1</v>
      </c>
      <c r="D10" s="87" t="s">
        <v>36739</v>
      </c>
      <c r="E10" s="90" t="s">
        <v>39106</v>
      </c>
      <c r="F10" s="91">
        <v>46001.132164351853</v>
      </c>
      <c r="G10" s="92">
        <f t="shared" ca="1" si="1"/>
        <v>5.0306828699831385E-2</v>
      </c>
      <c r="H10" s="91">
        <v>46001.143333333333</v>
      </c>
      <c r="I10" s="107" t="str">
        <f>IFERROR(VLOOKUP(D10,DB!A:F,6,0),"")</f>
        <v>Generator-SG</v>
      </c>
      <c r="J10" s="107" t="str">
        <f>IFERROR(VLOOKUP(D10,DB!A:G,7,0),"")</f>
        <v>Dead</v>
      </c>
      <c r="K10" s="93" t="s">
        <v>39132</v>
      </c>
      <c r="L10" s="87" t="str">
        <f>IFERROR(VLOOKUP(D10,DB!A:I,9,0),"")</f>
        <v>Latis</v>
      </c>
    </row>
    <row r="11" spans="1:16" ht="15" customHeight="1">
      <c r="A11" s="107" t="s">
        <v>39127</v>
      </c>
      <c r="B11" s="107" t="str">
        <f>IFERROR(VLOOKUP(D11,DB!A:K,11,0),"")</f>
        <v>R4</v>
      </c>
      <c r="C11" s="89">
        <v>2</v>
      </c>
      <c r="D11" s="87" t="s">
        <v>28682</v>
      </c>
      <c r="E11" s="90" t="s">
        <v>39106</v>
      </c>
      <c r="F11" s="91"/>
      <c r="G11" s="92">
        <f t="shared" ca="1" si="1"/>
        <v>46001.182471180553</v>
      </c>
      <c r="H11" s="91">
        <v>46000.572280092594</v>
      </c>
      <c r="I11" s="107" t="str">
        <f>IFERROR(VLOOKUP(D11,DB!A:F,6,0),"")</f>
        <v>SCECO</v>
      </c>
      <c r="J11" s="107" t="str">
        <f>IFERROR(VLOOKUP(D11,DB!A:G,7,0),"")</f>
        <v>Dead</v>
      </c>
      <c r="K11" s="93" t="s">
        <v>39139</v>
      </c>
      <c r="L11" s="87" t="str">
        <f>IFERROR(VLOOKUP(D11,DB!A:I,9,0),"")</f>
        <v>Latis</v>
      </c>
    </row>
    <row r="12" spans="1:16" ht="15" customHeight="1">
      <c r="A12" s="107"/>
      <c r="B12" s="107" t="str">
        <f>IFERROR(VLOOKUP(D12,DB!A:K,11,0),"")</f>
        <v/>
      </c>
      <c r="C12" s="89"/>
      <c r="D12" s="87"/>
      <c r="E12" s="90"/>
      <c r="F12" s="91"/>
      <c r="G12" s="92">
        <f t="shared" ca="1" si="1"/>
        <v>46001.182471180553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46001.182471180553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46001.182471180553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46001.182471180553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46001.182471180553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46001.182471180553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46001.182471180553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46001.182471180553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46001.182471180553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46001.182471180553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46001.182471180553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46001.182471180553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46001.182471180553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46001.182471180553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46001.182471180553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46001.182471180553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46001.182471180553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46001.182471180553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46001.182471180553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46001.182471180553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46001.182471180553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ref="G33:G78" ca="1" si="2">IFERROR(NOW()-F33,"")</f>
        <v>46001.182471180553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2"/>
        <v>46001.182471180553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2"/>
        <v>46001.182471180553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2"/>
        <v>46001.182471180553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2"/>
        <v>46001.182471180553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2"/>
        <v>46001.182471180553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2"/>
        <v>46001.182471180553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46001.182471180553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46001.182471180553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46001.182471180553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46001.182471180553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46001.182471180553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46001.182471180553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46001.182471180553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46001.182471180553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46001.182471180553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46001.182471180553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46001.182471180553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46001.182471180553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46001.182471180553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46001.182471180553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46001.182471180553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46001.182471180553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46001.182471180553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46001.182471180553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46001.182471180553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46001.182471180553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46001.182471180553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46001.182471180553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46001.182471180553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46001.182471180553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46001.182471180553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46001.182471180553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46001.182471180553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46001.182471180553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46001.182471180553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46001.182471180553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46001.182471180553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46001.182471180553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46001.182471180553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46001.182471180553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46001.182471180553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46001.182471180553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46001.182471180553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46001.182471180553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46001.182471180553</v>
      </c>
      <c r="H78" s="91"/>
      <c r="I78" s="107" t="str">
        <f>IFERROR(VLOOKUP(D78,DB!A:F,6,0),"")</f>
        <v/>
      </c>
      <c r="J78" s="107" t="str">
        <f>IFERROR(VLOOKUP(D78,DB!A:G,7,0),"")</f>
        <v/>
      </c>
      <c r="K78" s="93"/>
      <c r="L78" s="87"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tabSelected="1" workbookViewId="0">
      <selection activeCell="D13" sqref="D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39140</v>
      </c>
      <c r="B2" s="37" t="str">
        <f>IFERROR(VLOOKUP(D2,[1]DB!A:K,11,0),"")</f>
        <v>R5</v>
      </c>
      <c r="C2" s="37">
        <v>3</v>
      </c>
      <c r="D2" s="100" t="s">
        <v>36085</v>
      </c>
      <c r="E2" s="37" t="s">
        <v>39106</v>
      </c>
      <c r="F2" s="38">
        <v>45891.832060185188</v>
      </c>
      <c r="G2" s="102">
        <f ca="1">IFERROR(NOW()-F2,"")</f>
        <v>109.35041099536465</v>
      </c>
      <c r="H2" s="38">
        <v>45891.790393518517</v>
      </c>
      <c r="I2" s="37" t="str">
        <f>IFERROR(VLOOKUP(D2,[1]DB!A:F,6,0),"")</f>
        <v>Generator-SG</v>
      </c>
      <c r="J2" s="37" t="str">
        <f>IFERROR(VLOOKUP(D2,[1]DB!A:G,7,0),"")</f>
        <v>Vandalized</v>
      </c>
      <c r="K2" s="37" t="s">
        <v>39141</v>
      </c>
      <c r="L2" s="37" t="str">
        <f>IFERROR(VLOOKUP(D2,[1]DB!A:I,9,0),"")</f>
        <v>Latis</v>
      </c>
      <c r="M2" s="99"/>
    </row>
    <row r="3" spans="1:13" s="39" customFormat="1" ht="30.75">
      <c r="A3" s="37" t="s">
        <v>39142</v>
      </c>
      <c r="B3" s="37" t="str">
        <f>IFERROR(VLOOKUP(D3,[1]DB!A:K,11,0),"")</f>
        <v>R5</v>
      </c>
      <c r="C3" s="37">
        <v>1</v>
      </c>
      <c r="D3" s="37" t="s">
        <v>33407</v>
      </c>
      <c r="E3" s="37" t="s">
        <v>39111</v>
      </c>
      <c r="F3" s="38">
        <v>45926.188877314817</v>
      </c>
      <c r="G3" s="102">
        <f t="shared" ref="G3" ca="1" si="0">IFERROR(NOW()-F3,"")</f>
        <v>74.993593865736329</v>
      </c>
      <c r="H3" s="38">
        <v>45926.158159722225</v>
      </c>
      <c r="I3" s="37" t="str">
        <f>IFERROR(VLOOKUP(D3,[1]DB!A:F,6,0),"")</f>
        <v>SCECO</v>
      </c>
      <c r="J3" s="37" t="str">
        <f>IFERROR(VLOOKUP(D3,[1]DB!A:G,7,0),"")</f>
        <v>Good</v>
      </c>
      <c r="K3" s="37" t="s">
        <v>39143</v>
      </c>
      <c r="L3" s="37" t="str">
        <f>IFERROR(VLOOKUP(D3,[1]DB!A:I,9,0),"")</f>
        <v>Latis</v>
      </c>
      <c r="M3" s="99"/>
    </row>
    <row r="4" spans="1:13" s="39" customFormat="1" ht="45.75" customHeight="1">
      <c r="A4" s="103" t="s">
        <v>39144</v>
      </c>
      <c r="B4" s="103" t="str">
        <f>IFERROR(VLOOKUP(D4,[1]DB!A:K,11,0),"")</f>
        <v>R5</v>
      </c>
      <c r="C4" s="103">
        <v>1</v>
      </c>
      <c r="D4" s="103" t="s">
        <v>34832</v>
      </c>
      <c r="E4" s="103" t="s">
        <v>39111</v>
      </c>
      <c r="F4" s="104">
        <v>45948.661111111112</v>
      </c>
      <c r="G4" s="105">
        <f t="shared" ref="G4" ca="1" si="1">IFERROR(NOW()-F4,"")</f>
        <v>52.521360069440561</v>
      </c>
      <c r="H4" s="104">
        <v>45948.661111111112</v>
      </c>
      <c r="I4" s="103" t="str">
        <f>IFERROR(VLOOKUP(D4,[1]DB!A:F,6,0),"")</f>
        <v>SCECO</v>
      </c>
      <c r="J4" s="103" t="str">
        <f>IFERROR(VLOOKUP(D4,[1]DB!A:G,7,0),"")</f>
        <v>Dead</v>
      </c>
      <c r="K4" s="103" t="s">
        <v>39145</v>
      </c>
      <c r="L4" s="103" t="str">
        <f>IFERROR(VLOOKUP(D4,[1]DB!A:I,9,0),"")</f>
        <v>Latis</v>
      </c>
    </row>
    <row r="5" spans="1:13" s="39" customFormat="1" ht="30.75">
      <c r="A5" s="103" t="s">
        <v>39146</v>
      </c>
      <c r="B5" s="103" t="str">
        <f>IFERROR(VLOOKUP(D5,[1]DB!A:K,11,0),"")</f>
        <v>R5</v>
      </c>
      <c r="C5" s="103">
        <v>1</v>
      </c>
      <c r="D5" s="103" t="s">
        <v>36592</v>
      </c>
      <c r="E5" s="103" t="s">
        <v>39106</v>
      </c>
      <c r="F5" s="104">
        <v>45981.373298611114</v>
      </c>
      <c r="G5" s="105">
        <f ca="1">IFERROR(NOW()-F5,"")</f>
        <v>19.809172569439397</v>
      </c>
      <c r="H5" s="132">
        <v>45981.360798611109</v>
      </c>
      <c r="I5" s="103" t="str">
        <f>IFERROR(VLOOKUP(D5,[1]DB!A:F,6,0),"")</f>
        <v>SCECO</v>
      </c>
      <c r="J5" s="103" t="str">
        <f>IFERROR(VLOOKUP(D5,[1]DB!A:G,7,0),"")</f>
        <v>Dead</v>
      </c>
      <c r="K5" s="103" t="s">
        <v>39147</v>
      </c>
      <c r="L5" s="103" t="str">
        <f>IFERROR(VLOOKUP(D5,[1]DB!A:I,9,0),"")</f>
        <v>Latis</v>
      </c>
    </row>
    <row r="6" spans="1:13">
      <c r="A6" s="37" t="s">
        <v>39148</v>
      </c>
      <c r="B6" s="37" t="str">
        <f>IFERROR(VLOOKUP(D6,[1]DB!A:K,11,0),"")</f>
        <v>R5</v>
      </c>
      <c r="C6" s="37">
        <v>1</v>
      </c>
      <c r="D6" s="37" t="s">
        <v>37850</v>
      </c>
      <c r="E6" s="37" t="s">
        <v>39106</v>
      </c>
      <c r="F6" s="38">
        <v>45997.107488425929</v>
      </c>
      <c r="G6" s="131">
        <f t="shared" ref="G6" ca="1" si="2">IFERROR(NOW()-F6,"")</f>
        <v>4.0749827546242159</v>
      </c>
      <c r="H6" s="38">
        <v>45997.093599537038</v>
      </c>
      <c r="I6" s="37" t="str">
        <f>IFERROR(VLOOKUP(D6,[1]DB!A:F,6,0),"")</f>
        <v>SCECO</v>
      </c>
      <c r="J6" s="37" t="str">
        <f>IFERROR(VLOOKUP(D6,[1]DB!A:G,7,0),"")</f>
        <v>In progress</v>
      </c>
      <c r="K6" s="37" t="s">
        <v>39149</v>
      </c>
      <c r="L6" s="37" t="str">
        <f>IFERROR(VLOOKUP(D6,[1]DB!A:I,9,0),"")</f>
        <v>Latis</v>
      </c>
    </row>
    <row r="7" spans="1:13" ht="30.75">
      <c r="A7" s="156" t="s">
        <v>39150</v>
      </c>
      <c r="B7" s="37" t="str">
        <f>IFERROR(VLOOKUP(D7,[1]DB!A:K,11,0),"")</f>
        <v>R5</v>
      </c>
      <c r="C7" s="37">
        <v>1</v>
      </c>
      <c r="D7" s="37" t="s">
        <v>33225</v>
      </c>
      <c r="E7" s="37" t="s">
        <v>39106</v>
      </c>
      <c r="F7" s="38">
        <v>46001.139351851853</v>
      </c>
      <c r="G7" s="131">
        <f ca="1">IFERROR(NOW()-F7,"")</f>
        <v>4.3119328700413462E-2</v>
      </c>
      <c r="H7" s="38">
        <v>46001.021863425929</v>
      </c>
      <c r="I7" s="37" t="str">
        <f>IFERROR(VLOOKUP(D7,[1]DB!A:F,6,0),"")</f>
        <v>SCECO</v>
      </c>
      <c r="J7" s="37" t="str">
        <f>IFERROR(VLOOKUP(D7,[1]DB!A:G,7,0),"")</f>
        <v>Dead</v>
      </c>
      <c r="K7" s="37" t="s">
        <v>39151</v>
      </c>
      <c r="L7" s="157" t="str">
        <f>IFERROR(VLOOKUP(D7,[1]DB!A:I,9,0),"")</f>
        <v>Latis</v>
      </c>
    </row>
    <row r="8" spans="1:13">
      <c r="A8" s="37"/>
      <c r="B8" s="37" t="str">
        <f>IFERROR(VLOOKUP(D8,[1]DB!A:K,11,0),"")</f>
        <v/>
      </c>
      <c r="C8" s="37"/>
      <c r="D8" s="153"/>
      <c r="E8" s="37"/>
      <c r="F8" s="38"/>
      <c r="G8" s="131">
        <f ca="1">IFERROR(NOW()-F8,"")</f>
        <v>46001.182471180553</v>
      </c>
      <c r="H8" s="38"/>
      <c r="I8" s="37" t="str">
        <f>IFERROR(VLOOKUP(D8,[1]DB!A:F,6,0),"")</f>
        <v/>
      </c>
      <c r="J8" s="37" t="str">
        <f>IFERROR(VLOOKUP(D8,[1]DB!A:G,7,0),"")</f>
        <v/>
      </c>
      <c r="K8" s="37"/>
      <c r="L8" s="37" t="str">
        <f>IFERROR(VLOOKUP(D8,[1]DB!A:I,9,0),"")</f>
        <v/>
      </c>
    </row>
    <row r="9" spans="1:13">
      <c r="A9" s="37"/>
      <c r="B9" s="37" t="str">
        <f>IFERROR(VLOOKUP(D9,[1]DB!A:K,11,0),"")</f>
        <v/>
      </c>
      <c r="C9" s="37"/>
      <c r="D9" s="37"/>
      <c r="E9" s="37"/>
      <c r="F9" s="38"/>
      <c r="G9" s="131">
        <f ca="1">IFERROR(NOW()-F9,"")</f>
        <v>46001.182471180553</v>
      </c>
      <c r="H9" s="38"/>
      <c r="I9" s="37" t="str">
        <f>IFERROR(VLOOKUP(D9,[1]DB!A:F,6,0),"")</f>
        <v/>
      </c>
      <c r="J9" s="37" t="str">
        <f>IFERROR(VLOOKUP(D9,[1]DB!A:G,7,0),"")</f>
        <v/>
      </c>
      <c r="K9" s="37"/>
      <c r="L9" s="37" t="str">
        <f>IFERROR(VLOOKUP(D9,[1]DB!A:I,9,0),"")</f>
        <v/>
      </c>
    </row>
    <row r="10" spans="1:13">
      <c r="A10" s="37"/>
      <c r="B10" s="37" t="str">
        <f>IFERROR(VLOOKUP(D10,[1]DB!A:K,11,0),"")</f>
        <v/>
      </c>
      <c r="C10" s="37"/>
      <c r="D10"/>
      <c r="E10" s="37"/>
      <c r="F10" s="38"/>
      <c r="G10" s="131">
        <f ca="1">IFERROR(NOW()-F10,"")</f>
        <v>46001.182471180553</v>
      </c>
      <c r="H10" s="38"/>
      <c r="I10" s="37" t="str">
        <f>IFERROR(VLOOKUP(D10,[1]DB!A:F,6,0),"")</f>
        <v/>
      </c>
      <c r="J10" s="37" t="str">
        <f>IFERROR(VLOOKUP(D10,[1]DB!A:G,7,0),"")</f>
        <v/>
      </c>
      <c r="K10" s="37"/>
      <c r="L10" s="37" t="str">
        <f>IFERROR(VLOOKUP(D10,[1]DB!A:I,9,0),"")</f>
        <v/>
      </c>
    </row>
    <row r="11" spans="1:13">
      <c r="A11" s="37"/>
      <c r="B11" s="37" t="str">
        <f>IFERROR(VLOOKUP(D11,[1]DB!A:K,11,0),"")</f>
        <v/>
      </c>
      <c r="C11" s="37"/>
      <c r="D11" s="37"/>
      <c r="E11" s="37"/>
      <c r="F11" s="38"/>
      <c r="G11" s="131">
        <f ca="1">IFERROR(NOW()-F11,"")</f>
        <v>46001.182471180553</v>
      </c>
      <c r="H11" s="38"/>
      <c r="I11" s="37" t="str">
        <f>IFERROR(VLOOKUP(D11,[1]DB!A:F,6,0),"")</f>
        <v/>
      </c>
      <c r="J11" s="37" t="str">
        <f>IFERROR(VLOOKUP(D11,[1]DB!A:G,7,0),"")</f>
        <v/>
      </c>
      <c r="K11" s="37"/>
      <c r="L11" s="37" t="str">
        <f>IFERROR(VLOOKUP(D11,[1]DB!A:I,9,0),"")</f>
        <v/>
      </c>
    </row>
    <row r="12" spans="1:13">
      <c r="A12" s="37"/>
      <c r="B12" s="37" t="str">
        <f>IFERROR(VLOOKUP(D12,[1]DB!A:K,11,0),"")</f>
        <v/>
      </c>
      <c r="C12" s="37"/>
      <c r="D12"/>
      <c r="E12" s="37"/>
      <c r="F12" s="38"/>
      <c r="G12" s="131">
        <f ca="1">IFERROR(NOW()-F12,"")</f>
        <v>46001.182471180553</v>
      </c>
      <c r="H12" s="38"/>
      <c r="I12" s="37" t="str">
        <f>IFERROR(VLOOKUP(D12,[1]DB!A:F,6,0),"")</f>
        <v/>
      </c>
      <c r="J12" s="37" t="str">
        <f>IFERROR(VLOOKUP(D12,[1]DB!A:G,7,0),"")</f>
        <v/>
      </c>
      <c r="K12" s="37"/>
      <c r="L12" s="37" t="str">
        <f>IFERROR(VLOOKUP(D12,[1]DB!A:I,9,0),"")</f>
        <v/>
      </c>
    </row>
    <row r="13" spans="1:13">
      <c r="A13" s="37"/>
      <c r="B13" s="37" t="str">
        <f>IFERROR(VLOOKUP(D13,[1]DB!A:K,11,0),"")</f>
        <v/>
      </c>
      <c r="C13" s="37"/>
      <c r="D13" s="37"/>
      <c r="E13" s="37"/>
      <c r="F13" s="38"/>
      <c r="G13" s="131">
        <f ca="1">IFERROR(NOW()-F13,"")</f>
        <v>46001.182471180553</v>
      </c>
      <c r="H13" s="38"/>
      <c r="I13" s="37" t="str">
        <f>IFERROR(VLOOKUP(D13,[1]DB!A:F,6,0),"")</f>
        <v/>
      </c>
      <c r="J13" s="37" t="str">
        <f>IFERROR(VLOOKUP(D13,[1]DB!A:G,7,0),"")</f>
        <v/>
      </c>
      <c r="K13" s="37"/>
      <c r="L13" s="37" t="str">
        <f>IFERROR(VLOOKUP(D13,[1]DB!A:I,9,0),"")</f>
        <v/>
      </c>
    </row>
    <row r="14" spans="1:13">
      <c r="A14" s="37"/>
      <c r="B14" s="37" t="str">
        <f>IFERROR(VLOOKUP(D14,[1]DB!A:K,11,0),"")</f>
        <v/>
      </c>
      <c r="C14" s="37"/>
      <c r="D14" s="37"/>
      <c r="E14" s="37"/>
      <c r="F14" s="38"/>
      <c r="G14" s="131">
        <f ca="1">IFERROR(NOW()-F14,"")</f>
        <v>46001.182471180553</v>
      </c>
      <c r="H14" s="38"/>
      <c r="I14" s="37" t="str">
        <f>IFERROR(VLOOKUP(D14,[1]DB!A:F,6,0),"")</f>
        <v/>
      </c>
      <c r="J14" s="37" t="str">
        <f>IFERROR(VLOOKUP(D14,[1]DB!A:G,7,0),"")</f>
        <v/>
      </c>
      <c r="K14" s="37"/>
      <c r="L14" s="37" t="str">
        <f>IFERROR(VLOOKUP(D14,[1]DB!A:I,9,0),"")</f>
        <v/>
      </c>
    </row>
    <row r="15" spans="1:13">
      <c r="A15" s="37"/>
      <c r="B15" s="37" t="str">
        <f>IFERROR(VLOOKUP(D15,[1]DB!A:K,11,0),"")</f>
        <v/>
      </c>
      <c r="C15" s="37"/>
      <c r="D15" s="37"/>
      <c r="E15" s="37"/>
      <c r="F15" s="38"/>
      <c r="G15" s="131">
        <f ca="1">IFERROR(NOW()-F15,"")</f>
        <v>46001.182471180553</v>
      </c>
      <c r="H15" s="38"/>
      <c r="I15" s="37" t="str">
        <f>IFERROR(VLOOKUP(D15,[1]DB!A:F,6,0),"")</f>
        <v/>
      </c>
      <c r="J15" s="37" t="str">
        <f>IFERROR(VLOOKUP(D15,[1]DB!A:G,7,0),"")</f>
        <v/>
      </c>
      <c r="K15" s="37"/>
      <c r="L15" s="37" t="str">
        <f>IFERROR(VLOOKUP(D15,[1]DB!A:I,9,0),"")</f>
        <v/>
      </c>
    </row>
    <row r="16" spans="1:13">
      <c r="A16" s="37"/>
      <c r="B16" s="37" t="str">
        <f>IFERROR(VLOOKUP(D16,[1]DB!A:K,11,0),"")</f>
        <v/>
      </c>
      <c r="C16" s="37"/>
      <c r="D16" s="37"/>
      <c r="E16" s="37"/>
      <c r="F16" s="38"/>
      <c r="G16" s="131">
        <f ca="1">IFERROR(NOW()-F16,"")</f>
        <v>46001.182471180553</v>
      </c>
      <c r="H16" s="38"/>
      <c r="I16" s="37" t="str">
        <f>IFERROR(VLOOKUP(D16,[1]DB!A:F,6,0),"")</f>
        <v/>
      </c>
      <c r="J16" s="37" t="str">
        <f>IFERROR(VLOOKUP(D16,[1]DB!A:G,7,0),"")</f>
        <v/>
      </c>
      <c r="K16" s="37"/>
      <c r="L16" s="37" t="str">
        <f>IFERROR(VLOOKUP(D16,[1]DB!A:I,9,0),"")</f>
        <v/>
      </c>
    </row>
    <row r="17" spans="1:12">
      <c r="A17" s="37"/>
      <c r="B17" s="37" t="str">
        <f>IFERROR(VLOOKUP(D17,[1]DB!A:K,11,0),"")</f>
        <v/>
      </c>
      <c r="C17" s="37"/>
      <c r="D17" s="37"/>
      <c r="E17" s="37"/>
      <c r="F17" s="38"/>
      <c r="G17" s="131">
        <f ca="1">IFERROR(NOW()-F17,"")</f>
        <v>46001.182471180553</v>
      </c>
      <c r="H17" s="38"/>
      <c r="I17" s="37" t="str">
        <f>IFERROR(VLOOKUP(D17,[1]DB!A:F,6,0),"")</f>
        <v/>
      </c>
      <c r="J17" s="37" t="str">
        <f>IFERROR(VLOOKUP(D17,[1]DB!A:G,7,0),"")</f>
        <v/>
      </c>
      <c r="K17" s="37"/>
      <c r="L17" s="37" t="str">
        <f>IFERROR(VLOOKUP(D17,[1]DB!A:I,9,0),"")</f>
        <v/>
      </c>
    </row>
    <row r="18" spans="1:12">
      <c r="A18" s="37"/>
      <c r="B18" s="37" t="str">
        <f>IFERROR(VLOOKUP(D18,[1]DB!A:K,11,0),"")</f>
        <v/>
      </c>
      <c r="C18" s="37"/>
      <c r="D18" s="37"/>
      <c r="E18" s="37"/>
      <c r="F18" s="38"/>
      <c r="G18" s="131">
        <f ca="1">IFERROR(NOW()-F18,"")</f>
        <v>46001.182471180553</v>
      </c>
      <c r="H18" s="38"/>
      <c r="I18" s="37" t="str">
        <f>IFERROR(VLOOKUP(D18,[1]DB!A:F,6,0),"")</f>
        <v/>
      </c>
      <c r="J18" s="37" t="str">
        <f>IFERROR(VLOOKUP(D18,[1]DB!A:G,7,0),"")</f>
        <v/>
      </c>
      <c r="K18" s="37"/>
      <c r="L18" s="37" t="str">
        <f>IFERROR(VLOOKUP(D18,[1]DB!A:I,9,0),"")</f>
        <v/>
      </c>
    </row>
    <row r="19" spans="1:12">
      <c r="A19" s="37"/>
      <c r="B19" s="37" t="str">
        <f>IFERROR(VLOOKUP(D19,[1]DB!A:K,11,0),"")</f>
        <v/>
      </c>
      <c r="C19" s="37"/>
      <c r="D19" s="37"/>
      <c r="E19" s="37"/>
      <c r="F19" s="38"/>
      <c r="G19" s="131">
        <f ca="1">IFERROR(NOW()-F19,"")</f>
        <v>46001.182471180553</v>
      </c>
      <c r="H19" s="38"/>
      <c r="I19" s="37" t="str">
        <f>IFERROR(VLOOKUP(D19,[1]DB!A:F,6,0),"")</f>
        <v/>
      </c>
      <c r="J19" s="37" t="str">
        <f>IFERROR(VLOOKUP(D19,[1]DB!A:G,7,0),"")</f>
        <v/>
      </c>
      <c r="K19" s="37"/>
      <c r="L19" s="37" t="str">
        <f>IFERROR(VLOOKUP(D19,[1]DB!A:I,9,0),"")</f>
        <v/>
      </c>
    </row>
    <row r="20" spans="1:12">
      <c r="A20" s="37"/>
      <c r="B20" s="37" t="str">
        <f>IFERROR(VLOOKUP(D20,[1]DB!A:K,11,0),"")</f>
        <v/>
      </c>
      <c r="C20" s="37"/>
      <c r="D20" s="37"/>
      <c r="E20" s="37"/>
      <c r="F20" s="38"/>
      <c r="G20" s="131">
        <f ca="1">IFERROR(NOW()-F20,"")</f>
        <v>46001.182471180553</v>
      </c>
      <c r="H20" s="38"/>
      <c r="I20" s="37" t="str">
        <f>IFERROR(VLOOKUP(D20,[1]DB!A:F,6,0),"")</f>
        <v/>
      </c>
      <c r="J20" s="37" t="str">
        <f>IFERROR(VLOOKUP(D20,[1]DB!A:G,7,0),"")</f>
        <v/>
      </c>
      <c r="K20" s="37"/>
      <c r="L20" s="37" t="str">
        <f>IFERROR(VLOOKUP(D20,[1]DB!A:I,9,0),"")</f>
        <v/>
      </c>
    </row>
    <row r="21" spans="1:12">
      <c r="A21" s="37"/>
      <c r="B21" s="37" t="str">
        <f>IFERROR(VLOOKUP(D21,[1]DB!A:K,11,0),"")</f>
        <v/>
      </c>
      <c r="C21" s="37"/>
      <c r="D21" s="37"/>
      <c r="E21" s="37"/>
      <c r="F21" s="38"/>
      <c r="G21" s="131">
        <f ca="1">IFERROR(NOW()-F21,"")</f>
        <v>46001.182471180553</v>
      </c>
      <c r="H21" s="38"/>
      <c r="I21" s="37" t="str">
        <f>IFERROR(VLOOKUP(D21,[1]DB!A:F,6,0),"")</f>
        <v/>
      </c>
      <c r="J21" s="37" t="str">
        <f>IFERROR(VLOOKUP(D21,[1]DB!A:G,7,0),"")</f>
        <v/>
      </c>
      <c r="K21" s="37"/>
      <c r="L21" s="37" t="str">
        <f>IFERROR(VLOOKUP(D21,[1]DB!A:I,9,0),"")</f>
        <v/>
      </c>
    </row>
    <row r="22" spans="1:12">
      <c r="A22" s="37"/>
      <c r="B22" s="37" t="str">
        <f>IFERROR(VLOOKUP(D22,[1]DB!A:K,11,0),"")</f>
        <v/>
      </c>
      <c r="C22" s="37"/>
      <c r="D22" s="37"/>
      <c r="E22" s="37"/>
      <c r="F22" s="38"/>
      <c r="G22" s="131">
        <f ca="1">IFERROR(NOW()-F22,"")</f>
        <v>46001.182471180553</v>
      </c>
      <c r="H22" s="38"/>
      <c r="I22" s="37" t="str">
        <f>IFERROR(VLOOKUP(D22,[1]DB!A:F,6,0),"")</f>
        <v/>
      </c>
      <c r="J22" s="37" t="str">
        <f>IFERROR(VLOOKUP(D22,[1]DB!A:G,7,0),"")</f>
        <v/>
      </c>
      <c r="K22" s="37"/>
      <c r="L22" s="37" t="str">
        <f>IFERROR(VLOOKUP(D22,[1]DB!A:I,9,0),"")</f>
        <v/>
      </c>
    </row>
    <row r="23" spans="1:12">
      <c r="A23" s="37"/>
      <c r="B23" s="37" t="str">
        <f>IFERROR(VLOOKUP(D23,[1]DB!A:K,11,0),"")</f>
        <v/>
      </c>
      <c r="C23" s="37"/>
      <c r="D23" s="37"/>
      <c r="E23" s="37"/>
      <c r="F23" s="38"/>
      <c r="G23" s="131">
        <f ca="1">IFERROR(NOW()-F23,"")</f>
        <v>46001.182471180553</v>
      </c>
      <c r="H23" s="38"/>
      <c r="I23" s="37" t="str">
        <f>IFERROR(VLOOKUP(D23,[1]DB!A:F,6,0),"")</f>
        <v/>
      </c>
      <c r="J23" s="37" t="str">
        <f>IFERROR(VLOOKUP(D23,[1]DB!A:G,7,0),"")</f>
        <v/>
      </c>
      <c r="K23" s="37"/>
      <c r="L23" s="37" t="str">
        <f>IFERROR(VLOOKUP(D23,[1]DB!A:I,9,0),"")</f>
        <v/>
      </c>
    </row>
    <row r="24" spans="1:12">
      <c r="A24" s="37"/>
      <c r="B24" s="37" t="str">
        <f>IFERROR(VLOOKUP(D24,[1]DB!A:K,11,0),"")</f>
        <v/>
      </c>
      <c r="C24" s="37"/>
      <c r="D24" s="37"/>
      <c r="E24" s="37"/>
      <c r="F24" s="38"/>
      <c r="G24" s="131">
        <f ca="1">IFERROR(NOW()-F24,"")</f>
        <v>46001.182471180553</v>
      </c>
      <c r="H24" s="38"/>
      <c r="I24" s="37" t="str">
        <f>IFERROR(VLOOKUP(D24,[1]DB!A:F,6,0),"")</f>
        <v/>
      </c>
      <c r="J24" s="37" t="str">
        <f>IFERROR(VLOOKUP(D24,[1]DB!A:G,7,0),"")</f>
        <v/>
      </c>
      <c r="K24" s="37"/>
      <c r="L24" s="37" t="str">
        <f>IFERROR(VLOOKUP(D24,[1]DB!A:I,9,0),"")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4"/>
  <sheetViews>
    <sheetView workbookViewId="0">
      <selection activeCell="D3" sqref="D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39152</v>
      </c>
      <c r="B2" s="115" t="str">
        <f>IFERROR(VLOOKUP(D2,DB!A:K,11,0),"")</f>
        <v>R6</v>
      </c>
      <c r="C2" s="116">
        <v>2</v>
      </c>
      <c r="D2" s="115" t="s">
        <v>39042</v>
      </c>
      <c r="E2" s="138" t="s">
        <v>39106</v>
      </c>
      <c r="F2" s="117">
        <v>46000.808553240742</v>
      </c>
      <c r="G2" s="72">
        <f t="shared" ref="G2:G8" ca="1" si="0">IFERROR(NOW()-F2,"-")</f>
        <v>0.37391793981078081</v>
      </c>
      <c r="H2" s="117">
        <v>46000.762835648151</v>
      </c>
      <c r="I2" s="115" t="str">
        <f>IFERROR(VLOOKUP(D2,DB!A:F,6,0),"")</f>
        <v>SCECO</v>
      </c>
      <c r="J2" s="115" t="str">
        <f>IFERROR(VLOOKUP(D2,DB!A:G,7,0),"")</f>
        <v>Dead</v>
      </c>
      <c r="K2" s="118" t="s">
        <v>39153</v>
      </c>
      <c r="L2" s="133" t="str">
        <f>IFERROR(VLOOKUP(D2,DB!A:I,9,0),"")</f>
        <v>Latis</v>
      </c>
    </row>
    <row r="3" spans="1:16382" ht="31.5" customHeight="1">
      <c r="A3" s="114"/>
      <c r="B3" s="115" t="str">
        <f>IFERROR(VLOOKUP(D3,DB!A:K,11,0),"")</f>
        <v/>
      </c>
      <c r="C3" s="116"/>
      <c r="D3" s="115"/>
      <c r="E3" s="138"/>
      <c r="F3" s="117"/>
      <c r="G3" s="72">
        <f t="shared" ca="1" si="0"/>
        <v>46001.182471180553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46001.182471180553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46001.182471180553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46001.182471180553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46001.182471180553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46001.182471180553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ref="G9:G72" ca="1" si="1">IFERROR(NOW()-F9,"-")</f>
        <v>46001.182471180553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1"/>
        <v>46001.182471180553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46001.182471180553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46001.182471180553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46001.182471180553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46001.182471180553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46001.182471180553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46001.182471180553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46001.182471180553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46001.182471180553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46001.182471180553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46001.182471180553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46001.182471180553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46001.182471180553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46001.182471180553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46001.182471180553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46001.182471180553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46001.182471180553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46001.182471180553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46001.182471180553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46001.182471180553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46001.182471180553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46001.182471180553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46001.182471180553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46001.182471180553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46001.182471180553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46001.182471180553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46001.182471180553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46001.182471180553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46001.182471180553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46001.182471180553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46001.182471180553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46001.182471180553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46001.182471180553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46001.182471180553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46001.182471180553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46001.182471180553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46001.182471180553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46001.182471180553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46001.182471180553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46001.182471180553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46001.182471180553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46001.182471180553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46001.182471180553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46001.182471180553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46001.182471180553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46001.182471180553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46001.182471180553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46001.182471180553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46001.182471180553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46001.182471180553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46001.182471180553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46001.182471180553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46001.182471180553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46001.182471180553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46001.182471180553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46001.182471180553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46001.182471180553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46001.182471180553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46001.182471180553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46001.182471180553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46001.182471180553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46001.182471180553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46001.182471180553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ref="G73:G136" ca="1" si="2">IFERROR(NOW()-F73,"-")</f>
        <v>46001.182471180553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2"/>
        <v>46001.182471180553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46001.182471180553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46001.182471180553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46001.182471180553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46001.182471180553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46001.182471180553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46001.182471180553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46001.182471180553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46001.182471180553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46001.182471180553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46001.182471180553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46001.182471180553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46001.182471180553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46001.182471180553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46001.182471180553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46001.182471180553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46001.182471180553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46001.182471180553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46001.182471180553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46001.182471180553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46001.182471180553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46001.182471180553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46001.182471180553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46001.182471180553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46001.182471180553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46001.182471180553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46001.182471180553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46001.182471180553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46001.182471180553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46001.182471180553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46001.182471180553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46001.182471180553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46001.182471180553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46001.182471180553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46001.182471180553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46001.182471180553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46001.182471180553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46001.182471180553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46001.182471180553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46001.182471180553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46001.182471180553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46001.182471180553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46001.182471180553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46001.182471180553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46001.182471180553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46001.182471180553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46001.182471180553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46001.182471180553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46001.182471180553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46001.182471180553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46001.182471180553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46001.182471180553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46001.182471180553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46001.182471180553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46001.182471180553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46001.182471180553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46001.182471180553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46001.182471180553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46001.182471180553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46001.182471180553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46001.182471180553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46001.182471180553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46001.182471180553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ref="G137:G200" ca="1" si="3">IFERROR(NOW()-F137,"-")</f>
        <v>46001.182471180553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3"/>
        <v>46001.182471180553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46001.182471180553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46001.182471180553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46001.182471180553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46001.182471180553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46001.182471180553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46001.182471180553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46001.182471180553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46001.182471180553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46001.182471180553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46001.182471180553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46001.182471180553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46001.182471180553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46001.182471180553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46001.182471180553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46001.182471180553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46001.182471180553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46001.182471180553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46001.182471180553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46001.182471180553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46001.182471180553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46001.182471180553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46001.182471180553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46001.182471180553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46001.182471180553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46001.182471180553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46001.182471180553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46001.182471180553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46001.182471180553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46001.182471180553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46001.182471180553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46001.182471180553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46001.182471180553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46001.182471180553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46001.182471180553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46001.182471180553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46001.182471180553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46001.182471180553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46001.182471180553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46001.182471180553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46001.182471180553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46001.182471180553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46001.182471180553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46001.182471180553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46001.182471180553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46001.182471180553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46001.182471180553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46001.182471180553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46001.182471180553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46001.182471180553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46001.182471180553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46001.182471180553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46001.182471180553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46001.182471180553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46001.182471180553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46001.182471180553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46001.182471180553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46001.182471180553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46001.182471180553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46001.182471180553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46001.182471180553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46001.182471180553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46001.182471180553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ref="G201:G264" ca="1" si="4">IFERROR(NOW()-F201,"-")</f>
        <v>46001.182471180553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4"/>
        <v>46001.182471180553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46001.182471180553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46001.182471180553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46001.182471180553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46001.182471180553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46001.182471180553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46001.182471180553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46001.182471180553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46001.182471180553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46001.182471180553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46001.182471180553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46001.182471180553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46001.182471180553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46001.182471180553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46001.182471180553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46001.182471180553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46001.182471180553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46001.182471180553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46001.182471180553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46001.182471180553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46001.182471180553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46001.182471180553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46001.182471180553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46001.182471180553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46001.182471180553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46001.182471180553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46001.182471180553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46001.182471180553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46001.182471180553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46001.182471180553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46001.182471180553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46001.182471180553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46001.182471180553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46001.182471180553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46001.182471180553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46001.182471180553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46001.182471180553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46001.182471180553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46001.182471180553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46001.182471180553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46001.182471180553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46001.182471180553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46001.182471180553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46001.182471180553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46001.182471180553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46001.182471180553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46001.182471180553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46001.182471180553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46001.182471180553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46001.182471180553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46001.182471180553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46001.182471180553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46001.182471180553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46001.182471180553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46001.182471180553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46001.182471180553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46001.182471180553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46001.182471180553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46001.182471180553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46001.182471180553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46001.182471180553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46001.182471180553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46001.182471180553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ref="G265:G328" ca="1" si="5">IFERROR(NOW()-F265,"-")</f>
        <v>46001.182471180553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5"/>
        <v>46001.182471180553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46001.182471180553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46001.182471180553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46001.182471180553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46001.182471180553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46001.182471180553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46001.182471180553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46001.182471180553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46001.182471180553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46001.182471180553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46001.182471180553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46001.182471180553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46001.182471180553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46001.182471180553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46001.182471180553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46001.182471180553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46001.182471180553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46001.182471180553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46001.182471180553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46001.182471180553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46001.182471180553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46001.182471180553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46001.182471180553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46001.182471180553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46001.182471180553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46001.182471180553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46001.182471180553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46001.182471180553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46001.182471180553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46001.182471180553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46001.182471180553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46001.182471180553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46001.182471180553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46001.182471180553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46001.182471180553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46001.182471180553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46001.182471180553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46001.182471180553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46001.182471180553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46001.182471180553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46001.182471180553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46001.182471180553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46001.182471180553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46001.182471180553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46001.182471180553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46001.182471180553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46001.182471180553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46001.182471180553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46001.182471180553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46001.182471180553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46001.182471180553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46001.182471180553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46001.182471180553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46001.182471180553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46001.182471180553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46001.182471180553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46001.182471180553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46001.182471180553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46001.182471180553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46001.182471180553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46001.182471180553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46001.182471180553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46001.182471180553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ref="G329:G392" ca="1" si="6">IFERROR(NOW()-F329,"-")</f>
        <v>46001.182471180553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6"/>
        <v>46001.182471180553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46001.182471180553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46001.182471180553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46001.182471180553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46001.182471180553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46001.182471180553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46001.182471180553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46001.182471180553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46001.182471180553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46001.182471180553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46001.182471180553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46001.182471180553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46001.182471180553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46001.182471180553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46001.182471180553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46001.182471180553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46001.182471180553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46001.182471180553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46001.182471180553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46001.182471180553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46001.182471180553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46001.182471180553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46001.182471180553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46001.182471180553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46001.182471180553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46001.182471180553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46001.182471180553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46001.182471180553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46001.182471180553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46001.182471180553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46001.182471180553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46001.182471180553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46001.182471180553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46001.182471180553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46001.182471180553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46001.182471180553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46001.182471180553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46001.182471180553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46001.182471180553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46001.182471180553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46001.182471180553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46001.182471180553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46001.182471180553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46001.182471180553</v>
      </c>
      <c r="H373" s="117"/>
      <c r="I373" s="115" t="str">
        <f>IFERROR(VLOOKUP(D373,DB!A:F,6,0),"")</f>
        <v/>
      </c>
      <c r="J373" s="115" t="str">
        <f>IFERROR(VLOOKUP(D373,DB!A:G,7,0),"")</f>
        <v/>
      </c>
      <c r="K373" s="118"/>
      <c r="L373" s="133" t="str">
        <f>IFERROR(VLOOKUP(D373,DB!A:I,9,0),"")</f>
        <v/>
      </c>
    </row>
    <row r="374" spans="1:12" ht="31.5" customHeight="1">
      <c r="A374" s="139"/>
      <c r="B374" s="140" t="str">
        <f>IFERROR(VLOOKUP(D374,DB!A:K,11,0),"")</f>
        <v/>
      </c>
      <c r="C374" s="141"/>
      <c r="D374" s="140"/>
      <c r="E374" s="138"/>
      <c r="F374" s="142"/>
      <c r="G374" s="143">
        <f t="shared" ca="1" si="6"/>
        <v>46001.182471180553</v>
      </c>
      <c r="H374" s="142"/>
      <c r="I374" s="140" t="str">
        <f>IFERROR(VLOOKUP(D374,DB!A:F,6,0),"")</f>
        <v/>
      </c>
      <c r="J374" s="140" t="str">
        <f>IFERROR(VLOOKUP(D374,DB!A:G,7,0),"")</f>
        <v/>
      </c>
      <c r="K374" s="144"/>
      <c r="L374" s="145" t="str">
        <f>IFERROR(VLOOKUP(D374,DB!A:I,9,0),"")</f>
        <v/>
      </c>
    </row>
  </sheetData>
  <dataValidations count="2">
    <dataValidation allowBlank="1" showInputMessage="1" showErrorMessage="1" sqref="E1" xr:uid="{9E1BC488-8814-4F8A-8DBE-742B3278AB71}"/>
    <dataValidation type="list" allowBlank="1" showInputMessage="1" showErrorMessage="1" sqref="E2 E3:E3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2025-12-10T01:24:48Z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