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260" documentId="13_ncr:1_{F6CB121F-512D-4AA6-A0C1-0FB36C537598}" xr6:coauthVersionLast="47" xr6:coauthVersionMax="47" xr10:uidLastSave="{1279B344-0875-4F1D-9916-60305D949AD9}"/>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11" i="4"/>
  <c r="J11" i="4"/>
  <c r="I6" i="4"/>
  <c r="J6" i="4"/>
  <c r="I7" i="4"/>
  <c r="J7" i="4"/>
  <c r="I8" i="4"/>
  <c r="J8" i="4"/>
  <c r="I9" i="4"/>
  <c r="J9" i="4"/>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J5" i="6"/>
  <c r="I3" i="5"/>
  <c r="B2" i="6"/>
  <c r="G2" i="6"/>
  <c r="L2" i="6"/>
  <c r="B3" i="6"/>
  <c r="G3" i="6"/>
  <c r="L3" i="6"/>
  <c r="B4" i="6"/>
  <c r="G4" i="6"/>
  <c r="L4" i="6"/>
  <c r="B5" i="6"/>
  <c r="G5" i="6"/>
  <c r="L5" i="6"/>
  <c r="B6" i="6"/>
  <c r="G6" i="6"/>
  <c r="J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6" i="5"/>
  <c r="G6" i="5"/>
  <c r="I6" i="5"/>
  <c r="J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5" i="5"/>
  <c r="G5" i="5"/>
  <c r="I5" i="5"/>
  <c r="J5" i="5"/>
  <c r="L5" i="5"/>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G3" i="5"/>
  <c r="G2" i="5"/>
  <c r="G2" i="4"/>
  <c r="G4" i="5"/>
  <c r="J2" i="1"/>
  <c r="L2" i="1"/>
  <c r="L3" i="4"/>
  <c r="L4" i="4"/>
  <c r="L5" i="4"/>
  <c r="L11" i="4"/>
  <c r="L6" i="4"/>
  <c r="L7" i="4"/>
  <c r="L8" i="4"/>
  <c r="L9" i="4"/>
  <c r="L10"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J10"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I10"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G3" i="4"/>
  <c r="G4" i="4"/>
  <c r="G5" i="4"/>
  <c r="G11" i="4"/>
  <c r="G6" i="4"/>
  <c r="G7" i="4"/>
  <c r="G8" i="4"/>
  <c r="G9" i="4"/>
  <c r="G10"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B4" i="4"/>
  <c r="B5" i="4"/>
  <c r="B11" i="4"/>
  <c r="B6" i="4"/>
  <c r="B7" i="4"/>
  <c r="B8" i="4"/>
  <c r="B9" i="4"/>
  <c r="B10"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<sst xmlns="http://schemas.openxmlformats.org/spreadsheetml/2006/main" count="179030" uniqueCount="39109">
  <si>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</si>
  <si>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</si>
  <si>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</si>
  <si>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</si>
  <si>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</si>
  <si>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</si>
  <si>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</si>
  <si>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</si>
  <si>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</si>
  <si>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</si>
  <si>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</si>
  <si>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</si>
  <si>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</si>
  <si>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</si>
  <si>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</si>
  <si>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</si>
  <si>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</si>
  <si>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</si>
  <si>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</si>
  <si>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</si>
  <si>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</si>
  <si>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</si>
  <si>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</si>
  <si>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</si>
  <si>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</si>
  <si>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</si>
  <si>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</si>
  <si>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</si>
  <si>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</si>
  <si>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</si>
  <si>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</si>
  <si>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</si>
  <si>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</si>
  <si>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</si>
  <si>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</si>
  <si>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</si>
  <si>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</si>
  <si>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</si>
  <si>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</si>
  <si>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</si>
  <si>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</si>
  <si>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</si>
  <si>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</si>
  <si>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</si>
  <si>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</si>
  <si>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</si>
  <si>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</si>
  <si>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</si>
  <si>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</si>
  <si>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</si>
  <si>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</si>
  <si>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</si>
  <si>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</si>
  <si>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</si>
  <si>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</si>
  <si>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</si>
  <si>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</si>
  <si>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</si>
  <si>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</si>
  <si>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</si>
  <si>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</si>
  <si>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</si>
  <si>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</si>
  <si>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</si>
  <si>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</si>
  <si>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</si>
  <si>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</si>
  <si>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</si>
  <si>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</si>
  <si>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</si>
  <si>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</si>
  <si>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</si>
  <si>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</si>
  <si>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</si>
  <si>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</si>
  <si>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</si>
  <si>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</si>
  <si>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</si>
  <si>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</si>
  <si>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</si>
  <si>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</si>
  <si>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</si>
  <si>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</si>
  <si>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</si>
  <si>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</si>
  <si>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</si>
  <si>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</si>
  <si>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</si>
  <si>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</si>
  <si>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</si>
  <si>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</si>
  <si>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</si>
  <si>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</si>
  <si>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</si>
  <si>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</si>
  <si>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</si>
  <si>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</si>
  <si>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</si>
  <si>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</si>
  <si>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</si>
  <si>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</si>
  <si>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</si>
  <si>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</si>
  <si>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</si>
  <si>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</si>
  <si>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</si>
  <si>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</si>
  <si>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</si>
  <si>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</si>
  <si>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</si>
  <si>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</si>
  <si>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</si>
  <si>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</si>
  <si>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</si>
  <si>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</si>
  <si>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</si>
  <si>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</si>
  <si>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</si>
  <si>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</si>
  <si>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</si>
  <si>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</si>
  <si>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</si>
  <si>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</si>
  <si>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</si>
  <si>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</si>
  <si>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</si>
  <si>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</si>
  <si>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</si>
  <si>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</si>
  <si>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</si>
  <si>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</si>
  <si>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</si>
  <si>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</si>
  <si>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</si>
  <si>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</si>
  <si>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</si>
  <si>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</si>
  <si>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</si>
  <si>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</si>
  <si>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</si>
  <si>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</si>
  <si>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</si>
  <si>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</si>
  <si>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</si>
  <si>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</si>
  <si>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</si>
  <si>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</si>
  <si>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</si>
  <si>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</si>
  <si>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</si>
  <si>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</si>
  <si>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</si>
  <si>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</si>
  <si>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</si>
  <si>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</si>
  <si>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</si>
  <si>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</si>
  <si>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</si>
  <si>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</si>
  <si>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</si>
  <si>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</si>
  <si>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</si>
  <si>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</si>
  <si>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</si>
  <si>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</si>
  <si>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</si>
  <si>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</si>
  <si>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</si>
  <si>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</si>
  <si>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</si>
  <si>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</si>
  <si>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</si>
  <si>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</si>
  <si>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</si>
  <si>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</si>
  <si>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</si>
  <si>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</si>
  <si>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</si>
  <si>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</si>
  <si>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</si>
  <si>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</si>
  <si>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</si>
  <si>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</si>
  <si>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</si>
  <si>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</si>
  <si>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</si>
  <si>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</si>
  <si>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</si>
  <si>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</si>
  <si>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</si>
  <si>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</si>
  <si>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</si>
  <si>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</si>
  <si>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</si>
  <si>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</si>
  <si>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</si>
  <si>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</si>
  <si>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</si>
  <si>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</si>
  <si>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</si>
  <si>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</si>
  <si>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</si>
  <si>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</si>
  <si>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</si>
  <si>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</si>
  <si>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</si>
  <si>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</si>
  <si>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</si>
  <si>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</si>
  <si>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</si>
  <si>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</si>
  <si>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</si>
  <si>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</si>
  <si>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</si>
  <si>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</si>
  <si>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</si>
  <si>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</si>
  <si>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</si>
  <si>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</si>
  <si>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</si>
  <si>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</si>
  <si>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</si>
  <si>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</si>
  <si>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</si>
  <si>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</si>
  <si>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</si>
  <si>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</si>
  <si>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</si>
  <si>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</si>
  <si>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</si>
  <si>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</si>
  <si>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</si>
  <si>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</si>
  <si>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</si>
  <si>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</si>
  <si>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</si>
  <si>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</si>
  <si>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</si>
  <si>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</si>
  <si>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</si>
  <si>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</si>
  <si>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</si>
  <si>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</si>
  <si>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</si>
  <si>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</si>
  <si>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</si>
  <si>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</si>
  <si>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</si>
  <si>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</si>
  <si>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</si>
  <si>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</si>
  <si>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</si>
  <si>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</si>
  <si>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</si>
  <si>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</si>
  <si>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</si>
  <si>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</si>
  <si>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</si>
  <si>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</si>
  <si>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</si>
  <si>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</si>
  <si>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</si>
  <si>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</si>
  <si>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</si>
  <si>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</si>
  <si>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</si>
  <si>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</si>
  <si>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</si>
  <si>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</si>
  <si>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</si>
  <si>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</si>
  <si>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</si>
  <si>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</si>
  <si>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</si>
  <si>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</si>
  <si>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</si>
  <si>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</si>
  <si>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</si>
  <si>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</si>
  <si>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</si>
  <si>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</si>
  <si>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</si>
  <si>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</si>
  <si>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</si>
  <si>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</si>
  <si>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</si>
  <si>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</si>
  <si>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</si>
  <si>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</si>
  <si>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</si>
  <si>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</si>
  <si>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</si>
  <si>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</si>
  <si>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</si>
  <si>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</si>
  <si>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</si>
  <si>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</si>
  <si>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</si>
  <si>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</si>
  <si>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</si>
  <si>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</si>
  <si>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</si>
  <si>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</si>
  <si>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</si>
  <si>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</si>
  <si>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</si>
  <si>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</si>
  <si>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</si>
  <si>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</si>
  <si>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</si>
  <si>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</si>
  <si>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</si>
  <si>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</si>
  <si>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</si>
  <si>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</si>
  <si>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</si>
  <si>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</si>
  <si>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</si>
  <si>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</si>
  <si>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</si>
  <si>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</si>
  <si>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</si>
  <si>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</si>
  <si>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</si>
  <si>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</si>
  <si>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</si>
  <si>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</si>
  <si>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</si>
  <si>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</si>
  <si>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</si>
  <si>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</si>
  <si>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</si>
  <si>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</si>
  <si>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</si>
  <si>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</si>
  <si>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</si>
  <si>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</si>
  <si>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</si>
  <si>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</si>
  <si>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</si>
  <si>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</si>
  <si>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</si>
  <si>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</si>
  <si>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</si>
  <si>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</si>
  <si>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</si>
  <si>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</si>
  <si>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</si>
  <si>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</si>
  <si>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</si>
  <si>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</si>
  <si>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</si>
  <si>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</si>
  <si>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</si>
  <si>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</si>
  <si>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</si>
  <si>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</si>
  <si>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</si>
  <si>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</si>
  <si>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</si>
  <si>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</si>
  <si>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</si>
  <si>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</si>
  <si>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</si>
  <si>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</si>
  <si>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</si>
  <si>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</si>
  <si>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</si>
  <si>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</si>
  <si>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</si>
  <si>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</si>
  <si>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</si>
  <si>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</si>
  <si>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</si>
  <si>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</si>
  <si>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</si>
  <si>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</si>
  <si>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</si>
  <si>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</si>
  <si>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</si>
  <si>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</si>
  <si>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</si>
  <si>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</si>
  <si>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</si>
  <si>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</si>
  <si>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</si>
  <si>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</si>
  <si>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</si>
  <si>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</si>
  <si>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</si>
  <si>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</si>
  <si>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</si>
  <si>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</si>
  <si>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</si>
  <si>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</si>
  <si>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</si>
  <si>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</si>
  <si>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</si>
  <si>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</si>
  <si>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</si>
  <si>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</si>
  <si>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</si>
  <si>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</si>
  <si>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</si>
  <si>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</si>
  <si>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</si>
  <si>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</si>
  <si>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</si>
  <si>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</si>
  <si>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</si>
  <si>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</si>
  <si>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</si>
  <si>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</si>
  <si>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</si>
  <si>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</si>
  <si>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</si>
  <si>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</si>
  <si>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</si>
  <si>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</si>
  <si>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</si>
  <si>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</si>
  <si>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</si>
  <si>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</si>
  <si>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</si>
  <si>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</si>
  <si>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</si>
  <si>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</si>
  <si>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</si>
  <si>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</si>
  <si>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</si>
  <si>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</si>
  <si>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</si>
  <si>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</si>
  <si>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</si>
  <si>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</si>
  <si>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</si>
  <si>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</si>
  <si>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</si>
  <si>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</si>
  <si>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</si>
  <si>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</si>
  <si>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</si>
  <si>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</si>
  <si>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</si>
  <si>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</si>
  <si>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</si>
  <si>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</si>
  <si>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</si>
  <si>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</si>
  <si>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</si>
  <si>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</si>
  <si>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</si>
  <si>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</si>
  <si>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</si>
  <si>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</si>
  <si>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</si>
  <si>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</si>
  <si>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</si>
  <si>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</si>
  <si>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</si>
  <si>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</si>
  <si>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</si>
  <si>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</si>
  <si>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</si>
  <si>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</si>
  <si>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</si>
  <si>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</si>
  <si>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</si>
  <si>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</si>
  <si>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</si>
  <si>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</si>
  <si>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</si>
  <si>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</si>
  <si>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</si>
  <si>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</si>
  <si>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</si>
  <si>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</si>
  <si>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</si>
  <si>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</si>
  <si>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</si>
  <si>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</si>
  <si>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</si>
  <si>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</si>
  <si>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</si>
  <si>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</si>
  <si>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</si>
  <si>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</si>
  <si>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</si>
  <si>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</si>
  <si>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</si>
  <si>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</si>
  <si>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</si>
  <si>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</si>
  <si>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</si>
  <si>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</si>
  <si>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</si>
  <si>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</si>
  <si>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</si>
  <si>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</si>
  <si>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</si>
  <si>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</si>
  <si>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</si>
  <si>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</si>
  <si>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</si>
  <si>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</si>
  <si>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</si>
  <si>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</si>
  <si>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</si>
  <si>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</si>
  <si>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</si>
  <si>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</si>
  <si>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</si>
  <si>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</si>
  <si>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</si>
  <si>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</si>
  <si>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</si>
  <si>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</si>
  <si>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</si>
  <si>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</si>
  <si>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</si>
  <si>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</si>
  <si>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</si>
  <si>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</si>
  <si>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</si>
  <si>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</si>
  <si>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</si>
  <si>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</si>
  <si>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</si>
  <si>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</si>
  <si>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</si>
  <si>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</si>
  <si>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</si>
  <si>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</si>
  <si>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</si>
  <si>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</si>
  <si>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</si>
  <si>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</si>
  <si>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</si>
  <si>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</si>
  <si>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</si>
  <si>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</si>
  <si>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</si>
  <si>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</si>
  <si>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</si>
  <si>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</si>
  <si>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</si>
  <si>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</si>
  <si>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</si>
  <si>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</si>
  <si>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</si>
  <si>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</si>
  <si>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</si>
  <si>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</si>
  <si>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</si>
  <si>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</si>
  <si>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</si>
  <si>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</si>
  <si>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</si>
  <si>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</si>
  <si>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</si>
  <si>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</si>
  <si>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</si>
  <si>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</si>
  <si>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</si>
  <si>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</si>
  <si>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</si>
  <si>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</si>
  <si>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</si>
  <si>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</si>
  <si>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</si>
  <si>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</si>
  <si>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</si>
  <si>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</si>
  <si>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</si>
  <si>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</si>
  <si>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</si>
  <si>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</si>
  <si>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</si>
  <si>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</si>
  <si>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</si>
  <si>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</si>
  <si>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</si>
  <si>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</si>
  <si>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</si>
  <si>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</si>
  <si>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</si>
  <si>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</si>
  <si>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</si>
  <si>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</si>
  <si>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</si>
  <si>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</si>
  <si>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</si>
  <si>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</si>
  <si>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</si>
  <si>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</si>
  <si>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</si>
  <si>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</si>
  <si>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</si>
  <si>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</si>
  <si>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</si>
  <si>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</si>
  <si>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</si>
  <si>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</si>
  <si>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</si>
  <si>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</si>
  <si>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</si>
  <si>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</si>
  <si>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</si>
  <si>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</si>
  <si>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</si>
  <si>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</si>
  <si>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</si>
  <si>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</si>
  <si>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</si>
  <si>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</si>
  <si>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</si>
  <si>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</si>
  <si>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</si>
  <si>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</si>
  <si>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</si>
  <si>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</si>
  <si>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</si>
  <si>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</si>
  <si>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</si>
  <si>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</si>
  <si>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</si>
  <si>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</si>
  <si>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</si>
  <si>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</si>
  <si>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</si>
  <si>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</si>
  <si>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</si>
  <si>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</si>
  <si>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</si>
  <si>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</si>
  <si>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</si>
  <si>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</si>
  <si>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</si>
  <si>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</si>
  <si>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</si>
  <si>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</si>
  <si>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</si>
  <si>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</si>
  <si>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</si>
  <si>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</si>
  <si>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</si>
  <si>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</si>
  <si>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</si>
  <si>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</si>
  <si>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</si>
  <si>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</si>
  <si>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</si>
  <si>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</si>
  <si>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</si>
  <si>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</si>
  <si>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</si>
  <si>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</si>
  <si>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</si>
  <si>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</si>
  <si>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</si>
  <si>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</si>
  <si>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</si>
  <si>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</si>
  <si>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</si>
  <si>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</si>
  <si>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</si>
  <si>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</si>
  <si>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</si>
  <si>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</si>
  <si>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</si>
  <si>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</si>
  <si>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</si>
  <si>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</si>
  <si>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</si>
  <si>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</si>
  <si>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</si>
  <si>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</si>
  <si>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</si>
  <si>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</si>
  <si>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</si>
  <si>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</si>
  <si>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</si>
  <si>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</si>
  <si>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</si>
  <si>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</si>
  <si>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</si>
  <si>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</si>
  <si>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</si>
  <si>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</si>
  <si>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</si>
  <si>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</si>
  <si>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</si>
  <si>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</si>
  <si>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</si>
  <si>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</si>
  <si>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</si>
  <si>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</si>
  <si>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</si>
  <si>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</si>
  <si>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</si>
  <si>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</si>
  <si>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</si>
  <si>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</si>
  <si>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</si>
  <si>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</si>
  <si>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</si>
  <si>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</si>
  <si>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</si>
  <si>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</si>
  <si>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</si>
  <si>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</si>
  <si>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</si>
  <si>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</si>
  <si>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</si>
  <si>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</si>
  <si>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</si>
  <si>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</si>
  <si>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</si>
  <si>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</si>
  <si>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</si>
  <si>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</si>
  <si>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</si>
  <si>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</si>
  <si>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</si>
  <si>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</si>
  <si>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</si>
  <si>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</si>
  <si>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</si>
  <si>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</si>
  <si>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</si>
  <si>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</si>
  <si>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</si>
  <si>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</si>
  <si>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</si>
  <si>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</si>
  <si>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</si>
  <si>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</si>
  <si>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</si>
  <si>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</si>
  <si>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</si>
  <si>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</si>
  <si>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</si>
  <si>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</si>
  <si>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</si>
  <si>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</si>
  <si>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</si>
  <si>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</si>
  <si>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</si>
  <si>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</si>
  <si>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</si>
  <si>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</si>
  <si>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</si>
  <si>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</si>
  <si>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</si>
  <si>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</si>
  <si>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</si>
  <si>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</si>
  <si>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</si>
  <si>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</si>
  <si>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</si>
  <si>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</si>
  <si>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</si>
  <si>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</si>
  <si>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</si>
  <si>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</si>
  <si>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</si>
  <si>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</si>
  <si>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</si>
  <si>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</si>
  <si>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</si>
  <si>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</si>
  <si>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</si>
  <si>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</si>
  <si>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</si>
  <si>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</si>
  <si>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</si>
  <si>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</si>
  <si>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</si>
  <si>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</si>
  <si>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</si>
  <si>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</si>
  <si>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</si>
  <si>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</si>
  <si>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</si>
  <si>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</si>
  <si>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</si>
  <si>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</si>
  <si>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</si>
  <si>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</si>
  <si>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</si>
  <si>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</si>
  <si>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</si>
  <si>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</si>
  <si>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</si>
  <si>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</si>
  <si>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</si>
  <si>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</si>
  <si>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</si>
  <si>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</si>
  <si>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</si>
  <si>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</si>
  <si>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</si>
  <si>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</si>
  <si>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</si>
  <si>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</si>
  <si>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</si>
  <si>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</si>
  <si>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</si>
  <si>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</si>
  <si>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</si>
  <si>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</si>
  <si>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</si>
  <si>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</si>
  <si>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</si>
  <si>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</si>
  <si>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</si>
  <si>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</si>
  <si>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</si>
  <si>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</si>
  <si>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</si>
  <si>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</si>
  <si>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</si>
  <si>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</si>
  <si>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</si>
  <si>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</si>
  <si>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</si>
  <si>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</si>
  <si>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</si>
  <si>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</si>
  <si>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</si>
  <si>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</si>
  <si>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</si>
  <si>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</si>
  <si>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</si>
  <si>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</si>
  <si>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</si>
  <si>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</si>
  <si>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</si>
  <si>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</si>
  <si>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</si>
  <si>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</si>
  <si>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</si>
  <si>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</si>
  <si>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</si>
  <si>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</si>
  <si>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</si>
  <si>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</si>
  <si>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</si>
  <si>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</si>
  <si>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</si>
  <si>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</si>
  <si>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</si>
  <si>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</si>
  <si>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</si>
  <si>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</si>
  <si>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</si>
  <si>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</si>
  <si>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</si>
  <si>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</si>
  <si>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</si>
  <si>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</si>
  <si>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</si>
  <si>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</si>
  <si>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</si>
  <si>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</si>
  <si>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</si>
  <si>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</si>
  <si>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</si>
  <si>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</si>
  <si>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</si>
  <si>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</si>
  <si>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</si>
  <si>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</si>
  <si>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</si>
  <si>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</si>
  <si>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</si>
  <si>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</si>
  <si>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</si>
  <si>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</si>
  <si>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</si>
  <si>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</si>
  <si>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</si>
  <si>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</si>
  <si>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</si>
  <si>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</si>
  <si>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</si>
  <si>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</si>
  <si>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</si>
  <si>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</si>
  <si>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</si>
  <si>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</si>
  <si>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</si>
  <si>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</si>
  <si>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</si>
  <si>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</si>
  <si>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</si>
  <si>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</si>
  <si>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</si>
  <si>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</si>
  <si>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</si>
  <si>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</si>
  <si>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</si>
  <si>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</si>
  <si>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</si>
  <si>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</si>
  <si>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</si>
  <si>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</si>
  <si>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</si>
  <si>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</si>
  <si>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</si>
  <si>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</si>
  <si>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</si>
  <si>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</si>
  <si>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</si>
  <si>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</si>
  <si>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</si>
  <si>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</si>
  <si>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</si>
  <si>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</si>
  <si>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</si>
  <si>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</si>
  <si>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</si>
  <si>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</si>
  <si>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</si>
  <si>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</si>
  <si>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</si>
  <si>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</si>
  <si>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</si>
  <si>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</si>
  <si>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</si>
  <si>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</si>
  <si>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</si>
  <si>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</si>
  <si>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</si>
  <si>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</si>
  <si>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</si>
  <si>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</si>
  <si>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</si>
  <si>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</si>
  <si>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</si>
  <si>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</si>
  <si>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</si>
  <si>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</si>
  <si>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</si>
  <si>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</si>
  <si>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</si>
  <si>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</si>
  <si>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</si>
  <si>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</si>
  <si>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</si>
  <si>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</si>
  <si>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</si>
  <si>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</si>
  <si>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</si>
  <si>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</si>
  <si>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</si>
  <si>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</si>
  <si>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</si>
  <si>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</si>
  <si>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</si>
  <si>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</si>
  <si>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</si>
  <si>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</si>
  <si>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</si>
  <si>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</si>
  <si>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</si>
  <si>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</si>
  <si>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</si>
  <si>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</si>
  <si>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</si>
  <si>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</si>
  <si>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</si>
  <si>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</si>
  <si>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</si>
  <si>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</si>
  <si>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</si>
  <si>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</si>
  <si>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</si>
  <si>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</si>
  <si>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</si>
  <si>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</si>
  <si>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</si>
  <si>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</si>
  <si>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</si>
  <si>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</si>
  <si>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</si>
  <si>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</si>
  <si>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</si>
  <si>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</si>
  <si>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</si>
  <si>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</si>
  <si>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</si>
  <si>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</si>
  <si>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</si>
  <si>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</si>
  <si>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</si>
  <si>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</si>
  <si>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</si>
  <si>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</si>
  <si>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</si>
  <si>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</si>
  <si>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</si>
  <si>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</si>
  <si>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</si>
  <si>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</si>
  <si>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</si>
  <si>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</si>
  <si>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</si>
  <si>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</si>
  <si>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</si>
  <si>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</si>
  <si>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</si>
  <si>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</si>
  <si>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</si>
  <si>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</si>
  <si>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</si>
  <si>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</si>
  <si>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</si>
  <si>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</si>
  <si>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</si>
  <si>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</si>
  <si>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</si>
  <si>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</si>
  <si>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</si>
  <si>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</si>
  <si>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</si>
  <si>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</si>
  <si>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</si>
  <si>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</si>
  <si>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</si>
  <si>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</si>
  <si>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</si>
  <si>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</si>
  <si>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</si>
  <si>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</si>
  <si>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</si>
  <si>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</si>
  <si>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</si>
  <si>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</si>
  <si>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</si>
  <si>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</si>
  <si>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</si>
  <si>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</si>
  <si>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</si>
  <si>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</si>
  <si>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</si>
  <si>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</si>
  <si>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</si>
  <si>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</si>
  <si>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</si>
  <si>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</si>
  <si>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</si>
  <si>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</si>
  <si>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</si>
  <si>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</si>
  <si>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</si>
  <si>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</si>
  <si>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</si>
  <si>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</si>
  <si>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</si>
  <si>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</si>
  <si>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</si>
  <si>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</si>
  <si>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</si>
  <si>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</si>
  <si>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</si>
  <si>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</si>
  <si>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</si>
  <si>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</si>
  <si>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</si>
  <si>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</si>
  <si>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</si>
  <si>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</si>
  <si>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</si>
  <si>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</si>
  <si>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</si>
  <si>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</si>
  <si>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</si>
  <si>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</si>
  <si>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</si>
  <si>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</si>
  <si>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</si>
  <si>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</si>
  <si>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</si>
  <si>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</si>
  <si>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</si>
  <si>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</si>
  <si>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</si>
  <si>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</si>
  <si>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</si>
  <si>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</si>
  <si>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</si>
  <si>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</si>
  <si>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</si>
  <si>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</si>
  <si>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</si>
  <si>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</si>
  <si>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</si>
  <si>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</si>
  <si>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</si>
  <si>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</si>
  <si>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</si>
  <si>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</si>
  <si>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</si>
  <si>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</si>
  <si>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</si>
  <si>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</si>
  <si>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</si>
  <si>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</si>
  <si>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</si>
  <si>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</si>
  <si>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</si>
  <si>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</si>
  <si>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</si>
  <si>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</si>
  <si>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</si>
  <si>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</si>
  <si>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</si>
  <si>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</si>
  <si>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</si>
  <si>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</si>
  <si>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</si>
  <si>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</si>
  <si>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</si>
  <si>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</si>
  <si>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</si>
  <si>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</si>
  <si>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</si>
  <si>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</si>
  <si>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</si>
  <si>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</si>
  <si>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</si>
  <si>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</si>
  <si>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</si>
  <si>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</si>
  <si>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</si>
  <si>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</si>
  <si>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</si>
  <si>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</si>
  <si>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</si>
  <si>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</si>
  <si>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</si>
  <si>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</si>
  <si>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</si>
  <si>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</si>
  <si>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</si>
  <si>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</si>
  <si>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</si>
  <si>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</si>
  <si>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</si>
  <si>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</si>
  <si>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</si>
  <si>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</si>
  <si>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</si>
  <si>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</si>
  <si>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</si>
  <si>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</si>
  <si>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</si>
  <si>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</si>
  <si>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</si>
  <si>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</si>
  <si>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</si>
  <si>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</si>
  <si>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</si>
  <si>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</si>
  <si>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</si>
  <si>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</si>
  <si>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</si>
  <si>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</si>
  <si>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</si>
  <si>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</si>
  <si>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</si>
  <si>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</si>
  <si>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</si>
  <si>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</si>
  <si>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</si>
  <si>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</si>
  <si>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</si>
  <si>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</si>
  <si>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</si>
  <si>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</si>
  <si>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</si>
  <si>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</si>
  <si>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</si>
  <si>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</si>
  <si>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</si>
  <si>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</si>
  <si>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</si>
  <si>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</si>
  <si>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</si>
  <si>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</si>
  <si>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</si>
  <si>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</si>
  <si>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</si>
  <si>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</si>
  <si>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</si>
  <si>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</si>
  <si>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</si>
  <si>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</si>
  <si>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</si>
  <si>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</si>
  <si>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</si>
  <si>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</si>
  <si>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</si>
  <si>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</si>
  <si>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</si>
  <si>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</si>
  <si>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</si>
  <si>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</si>
  <si>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</si>
  <si>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</si>
  <si>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</si>
  <si>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</si>
  <si>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</si>
  <si>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</si>
  <si>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</si>
  <si>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</si>
  <si>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</si>
  <si>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</si>
  <si>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</si>
  <si>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</si>
  <si>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</si>
  <si>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</si>
  <si>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</si>
  <si>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</si>
  <si>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</si>
  <si>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</si>
  <si>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</si>
  <si>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</si>
  <si>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</si>
  <si>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</si>
  <si>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</si>
  <si>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</si>
  <si>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</si>
  <si>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</si>
  <si>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</si>
  <si>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</si>
  <si>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</si>
  <si>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</si>
  <si>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</si>
  <si>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</si>
  <si>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</si>
  <si>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</si>
  <si>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</si>
  <si>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</si>
  <si>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</si>
  <si>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</si>
  <si>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</si>
  <si>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</si>
  <si>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</si>
  <si>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</si>
  <si>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</si>
  <si>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</si>
  <si>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</si>
  <si>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</si>
  <si>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</si>
  <si>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</si>
  <si>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</si>
  <si>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</si>
  <si>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</si>
  <si>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</si>
  <si>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</si>
  <si>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</si>
  <si>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</si>
  <si>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</si>
  <si>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</si>
  <si>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</si>
  <si>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</si>
  <si>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</si>
  <si>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</si>
  <si>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</si>
  <si>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</si>
  <si>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</si>
  <si>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</si>
  <si>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</si>
  <si>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</si>
  <si>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</si>
  <si>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</si>
  <si>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</si>
  <si>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</si>
  <si>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</si>
  <si>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</si>
  <si>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</si>
  <si>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</si>
  <si>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</si>
  <si>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</si>
  <si>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</si>
  <si>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</si>
  <si>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</si>
  <si>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</si>
  <si>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</si>
  <si>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</si>
  <si>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</si>
  <si>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</si>
  <si>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</si>
  <si>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</si>
  <si>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</si>
  <si>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</si>
  <si>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</si>
  <si>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</si>
  <si>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</si>
  <si>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</si>
  <si>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</si>
  <si>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</si>
  <si>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</si>
  <si>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</si>
  <si>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</si>
  <si>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</si>
  <si>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</si>
  <si>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</si>
  <si>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</si>
  <si>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</si>
  <si>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</si>
  <si>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</si>
  <si>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</si>
  <si>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</si>
  <si>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</si>
  <si>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</si>
  <si>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</si>
  <si>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</si>
  <si>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</si>
  <si>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</si>
  <si>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</si>
  <si>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</si>
  <si>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</si>
  <si>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</si>
  <si>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</si>
  <si>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</si>
  <si>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</si>
  <si>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</si>
  <si>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</si>
  <si>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</si>
  <si>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</si>
  <si>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</si>
  <si>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</si>
  <si>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</si>
  <si>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</si>
  <si>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</si>
  <si>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</si>
  <si>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</si>
  <si>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</si>
  <si>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</si>
  <si>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</si>
  <si>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</si>
  <si>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</si>
  <si>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</si>
  <si>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</si>
  <si>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</si>
  <si>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</si>
  <si>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</si>
  <si>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</si>
  <si>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</si>
  <si>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</si>
  <si>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</si>
  <si>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</si>
  <si>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</si>
  <si>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</si>
  <si>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</si>
  <si>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</si>
  <si>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</si>
  <si>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</si>
  <si>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</si>
  <si>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</si>
  <si>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</si>
  <si>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</si>
  <si>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</si>
  <si>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</si>
  <si>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</si>
  <si>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</si>
  <si>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</si>
  <si>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</si>
  <si>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</si>
  <si>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</si>
  <si>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</si>
  <si>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</si>
  <si>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</si>
  <si>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</si>
  <si>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</si>
  <si>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</si>
  <si>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</si>
  <si>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</si>
  <si>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</si>
  <si>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</si>
  <si>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</si>
  <si>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</si>
  <si>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</si>
  <si>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</si>
  <si>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</si>
  <si>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</si>
  <si>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</si>
  <si>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</si>
  <si>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</si>
  <si>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</si>
  <si>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</si>
  <si>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</si>
  <si>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</si>
  <si>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</si>
  <si>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</si>
  <si>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</si>
  <si>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</si>
  <si>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</si>
  <si>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</si>
  <si>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</si>
  <si>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</si>
  <si>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</si>
  <si>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</si>
  <si>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</si>
  <si>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</si>
  <si>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</si>
  <si>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</si>
  <si>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</si>
  <si>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</si>
  <si>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</si>
  <si>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</si>
  <si>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</si>
  <si>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</si>
  <si>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</si>
  <si>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</si>
  <si>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</si>
  <si>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</si>
  <si>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</si>
  <si>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</si>
  <si>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</si>
  <si>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</si>
  <si>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</si>
  <si>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</si>
  <si>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</si>
  <si>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</si>
  <si>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</si>
  <si>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</si>
  <si>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</si>
  <si>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</si>
  <si>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</si>
  <si>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</si>
  <si>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</si>
  <si>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</si>
  <si>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</si>
  <si>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</si>
  <si>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</si>
  <si>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</si>
  <si>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</si>
  <si>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</si>
  <si>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</si>
  <si>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</si>
  <si>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</si>
  <si>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</si>
  <si>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</si>
  <si>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</si>
  <si>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</si>
  <si>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</si>
  <si>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</si>
  <si>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</si>
  <si>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</si>
  <si>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</si>
  <si>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</si>
  <si>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</si>
  <si>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</si>
  <si>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</si>
  <si>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</si>
  <si>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</si>
  <si>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</si>
  <si>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</si>
  <si>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</si>
  <si>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</si>
  <si>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</si>
  <si>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</si>
  <si>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</si>
  <si>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</si>
  <si>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</si>
  <si>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</si>
  <si>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</si>
  <si>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</si>
  <si>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</si>
  <si>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</si>
  <si>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</si>
  <si>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</si>
  <si>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</si>
  <si>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</si>
  <si>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</si>
  <si>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</si>
  <si>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</si>
  <si>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</si>
  <si>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</si>
  <si>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</si>
  <si>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</si>
  <si>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</si>
  <si>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</si>
  <si>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</si>
  <si>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</si>
  <si>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</si>
  <si>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</si>
  <si>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</si>
  <si>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</si>
  <si>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</si>
  <si>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</si>
  <si>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</si>
  <si>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</si>
  <si>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</si>
  <si>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</si>
  <si>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</si>
  <si>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</si>
  <si>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</si>
  <si>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</si>
  <si>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</si>
  <si>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</si>
  <si>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</si>
  <si>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</si>
  <si>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</si>
  <si>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</si>
  <si>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</si>
  <si>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</si>
  <si>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</si>
  <si>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</si>
  <si>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</si>
  <si>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</si>
  <si>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</si>
  <si>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</si>
  <si>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</si>
  <si>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</si>
  <si>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</si>
  <si>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</si>
  <si>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</si>
  <si>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</si>
  <si>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</si>
  <si>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</si>
  <si>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</si>
  <si>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</si>
  <si>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</si>
  <si>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</si>
  <si>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</si>
  <si>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</si>
  <si>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</si>
  <si>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</si>
  <si>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</si>
  <si>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</si>
  <si>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</si>
  <si>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</si>
  <si>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</si>
  <si>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</si>
  <si>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</si>
  <si>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</si>
  <si>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</si>
  <si>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</si>
  <si>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</si>
  <si>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</si>
  <si>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</si>
  <si>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</si>
  <si>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</si>
  <si>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</si>
  <si>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</si>
  <si>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</si>
  <si>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</si>
  <si>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</si>
  <si>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</si>
  <si>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</si>
  <si>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</si>
  <si>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</si>
  <si>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</si>
  <si>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</si>
  <si>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</si>
  <si>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</si>
  <si>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</si>
  <si>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</si>
  <si>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</si>
  <si>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</si>
  <si>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</si>
  <si>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</si>
  <si>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</si>
  <si>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</si>
  <si>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</si>
  <si>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</si>
  <si>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</si>
  <si>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</si>
  <si>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</si>
  <si>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</si>
  <si>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</si>
  <si>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</si>
  <si>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</si>
  <si>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</si>
  <si>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</si>
  <si>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</si>
  <si>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</si>
  <si>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</si>
  <si>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</si>
  <si>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</si>
  <si>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</si>
  <si>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</si>
  <si>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</si>
  <si>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</si>
  <si>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</si>
  <si>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</si>
  <si>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</si>
  <si>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</si>
  <si>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</si>
  <si>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</si>
  <si>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</si>
  <si>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</si>
  <si>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</si>
  <si>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</si>
  <si>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</si>
  <si>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</si>
  <si>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</si>
  <si>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</si>
  <si>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</si>
  <si>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</si>
  <si>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</si>
  <si>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</si>
  <si>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</si>
  <si>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</si>
  <si>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</si>
  <si>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</si>
  <si>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</si>
  <si>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</si>
  <si>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</si>
  <si>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</si>
  <si>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</si>
  <si>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</si>
  <si>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</si>
  <si>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</si>
  <si>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</si>
  <si>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</si>
  <si>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</si>
  <si>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</si>
  <si>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</si>
  <si>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</si>
  <si>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</si>
  <si>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</si>
  <si>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</si>
  <si>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</si>
  <si>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</si>
  <si>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</si>
  <si>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</si>
  <si>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</si>
  <si>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</si>
  <si>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</si>
  <si>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</si>
  <si>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</si>
  <si>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</si>
  <si>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</si>
  <si>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</si>
  <si>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</si>
  <si>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</si>
  <si>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</si>
  <si>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</si>
  <si>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</si>
  <si>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</si>
  <si>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</si>
  <si>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</si>
  <si>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</si>
  <si>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</si>
  <si>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</si>
  <si>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</si>
  <si>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</si>
  <si>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</si>
  <si>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</si>
  <si>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</si>
  <si>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</si>
  <si>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</si>
  <si>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</si>
  <si>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</si>
  <si>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</si>
  <si>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</si>
  <si>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</si>
  <si>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</si>
  <si>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</si>
  <si>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</si>
  <si>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</si>
  <si>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</si>
  <si>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</si>
  <si>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</si>
  <si>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</si>
  <si>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</si>
  <si>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</si>
  <si>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</si>
  <si>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</si>
  <si>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</si>
  <si>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</si>
  <si>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</si>
  <si>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</si>
  <si>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</si>
  <si>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</si>
  <si>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</si>
  <si>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</si>
  <si>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</si>
  <si>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</si>
  <si>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</si>
  <si>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</si>
  <si>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</si>
  <si>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</si>
  <si>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</si>
  <si>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</si>
  <si>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</si>
  <si>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</si>
  <si>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</si>
  <si>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</si>
  <si>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</si>
  <si>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</si>
  <si>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</si>
  <si>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</si>
  <si>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</si>
  <si>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</si>
  <si>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</si>
  <si>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</si>
  <si>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</si>
  <si>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</si>
  <si>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</si>
  <si>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</si>
  <si>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</si>
  <si>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</si>
  <si>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</si>
  <si>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</si>
  <si>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</si>
  <si>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</si>
  <si>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</si>
  <si>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</si>
  <si>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</si>
  <si>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</si>
  <si>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</si>
  <si>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</si>
  <si>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</si>
  <si>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</si>
  <si>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</si>
  <si>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</si>
  <si>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</si>
  <si>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</si>
  <si>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</si>
  <si>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</si>
  <si>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</si>
  <si>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</si>
  <si>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</si>
  <si>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</si>
  <si>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</si>
  <si>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</si>
  <si>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</si>
  <si>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</si>
  <si>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</si>
  <si>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</si>
  <si>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</si>
  <si>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</si>
  <si>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</si>
  <si>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</si>
  <si>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</si>
  <si>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</si>
  <si>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</si>
  <si>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</si>
  <si>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</si>
  <si>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</si>
  <si>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</si>
  <si>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</si>
  <si>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</si>
  <si>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</si>
  <si>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</si>
  <si>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</si>
  <si>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</si>
  <si>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</si>
  <si>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</si>
  <si>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</si>
  <si>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</si>
  <si>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</si>
  <si>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</si>
  <si>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</si>
  <si>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</si>
  <si>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</si>
  <si>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</si>
  <si>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</si>
  <si>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</si>
  <si>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</si>
  <si>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</si>
  <si>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</si>
  <si>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</si>
  <si>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</si>
  <si>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</si>
  <si>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</si>
  <si>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</si>
  <si>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</si>
  <si>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</si>
  <si>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</si>
  <si>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</si>
  <si>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</si>
  <si>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</si>
  <si>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</si>
  <si>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</si>
  <si>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</si>
  <si>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</si>
  <si>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</si>
  <si>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</si>
  <si>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</si>
  <si>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</si>
  <si>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</si>
  <si>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</si>
  <si>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</si>
  <si>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</si>
  <si>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</si>
  <si>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</si>
  <si>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</si>
  <si>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</si>
  <si>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</si>
  <si>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</si>
  <si>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</si>
  <si>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</si>
  <si>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</si>
  <si>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</si>
  <si>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</si>
  <si>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</si>
  <si>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</si>
  <si>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</si>
  <si>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</si>
  <si>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</si>
  <si>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</si>
  <si>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</si>
  <si>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</si>
  <si>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</si>
  <si>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</si>
  <si>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</si>
  <si>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</si>
  <si>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</si>
  <si>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</si>
  <si>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</si>
  <si>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</si>
  <si>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</si>
  <si>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</si>
  <si>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</si>
  <si>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</si>
  <si>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</si>
  <si>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</si>
  <si>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</si>
  <si>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</si>
  <si>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</si>
  <si>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</si>
  <si>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</si>
  <si>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</si>
  <si>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</si>
  <si>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</si>
  <si>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</si>
  <si>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</si>
  <si>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</si>
  <si>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</si>
  <si>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</si>
  <si>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</si>
  <si>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</si>
  <si>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</si>
  <si>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</si>
  <si>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</si>
  <si>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</si>
  <si>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</si>
  <si>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</si>
  <si>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</si>
  <si>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</si>
  <si>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</si>
  <si>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</si>
  <si>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</si>
  <si>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</si>
  <si>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</si>
  <si>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</si>
  <si>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</si>
  <si>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</si>
  <si>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</si>
  <si>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</si>
  <si>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</si>
  <si>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</si>
  <si>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</si>
  <si>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</si>
  <si>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</si>
  <si>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</si>
  <si>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</si>
  <si>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</si>
  <si>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</si>
  <si>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</si>
  <si>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</si>
  <si>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</si>
  <si>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</si>
  <si>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</si>
  <si>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</si>
  <si>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</si>
  <si>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</si>
  <si>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</si>
  <si>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</si>
  <si>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</si>
  <si>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</si>
  <si>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</si>
  <si>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</si>
  <si>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</si>
  <si>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</si>
  <si>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</si>
  <si>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</si>
  <si>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</si>
  <si>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</si>
  <si>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</si>
  <si>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</si>
  <si>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</si>
  <si>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</si>
  <si>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</si>
  <si>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</si>
  <si>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</si>
  <si>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</si>
  <si>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</si>
  <si>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</si>
  <si>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</si>
  <si>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</si>
  <si>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</si>
  <si>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</si>
  <si>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</si>
  <si>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</si>
  <si>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</si>
  <si>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</si>
  <si>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</si>
  <si>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</si>
  <si>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</si>
  <si>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</si>
  <si>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</si>
  <si>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</si>
  <si>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</si>
  <si>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</si>
  <si>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</si>
  <si>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</si>
  <si>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</si>
  <si>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</si>
  <si>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</si>
  <si>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</si>
  <si>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</si>
  <si>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</si>
  <si>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</si>
  <si>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</si>
  <si>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</si>
  <si>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</si>
  <si>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</si>
  <si>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</si>
  <si>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</si>
  <si>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</si>
  <si>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</si>
  <si>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</si>
  <si>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</si>
  <si>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</si>
  <si>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</si>
  <si>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</si>
  <si>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</si>
  <si>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</si>
  <si>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</si>
  <si>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</si>
  <si>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</si>
  <si>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</si>
  <si>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</si>
  <si>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</si>
  <si>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</si>
  <si>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</si>
  <si>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</si>
  <si>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</si>
  <si>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</si>
  <si>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</si>
  <si>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</si>
  <si>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</si>
  <si>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</si>
  <si>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</si>
  <si>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</si>
  <si>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</si>
  <si>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</si>
  <si>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</si>
  <si>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</si>
  <si>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</si>
  <si>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</si>
  <si>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</si>
  <si>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</si>
  <si>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</si>
  <si>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</si>
  <si>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</si>
  <si>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</si>
  <si>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</si>
  <si>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</si>
  <si>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</si>
  <si>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</si>
  <si>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</si>
  <si>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</si>
  <si>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</si>
  <si>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</si>
  <si>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</si>
  <si>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</si>
  <si>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</si>
  <si>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</si>
  <si>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</si>
  <si>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</si>
  <si>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</si>
  <si>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</si>
  <si>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</si>
  <si>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</si>
  <si>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</si>
  <si>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</si>
  <si>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</si>
  <si>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</si>
  <si>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</si>
  <si>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</si>
  <si>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</si>
  <si>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</si>
  <si>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</si>
  <si>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</si>
  <si>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</si>
  <si>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</si>
  <si>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</si>
  <si>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</si>
  <si>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</si>
  <si>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</si>
  <si>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</si>
  <si>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</si>
  <si>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</si>
  <si>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</si>
  <si>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</si>
  <si>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</si>
  <si>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</si>
  <si>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</si>
  <si>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</si>
  <si>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</si>
  <si>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</si>
  <si>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</si>
  <si>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</si>
  <si>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</si>
  <si>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</si>
  <si>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</si>
  <si>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</si>
  <si>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</si>
  <si>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</si>
  <si>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</si>
  <si>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</si>
  <si>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</si>
  <si>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</si>
  <si>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</si>
  <si>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</si>
  <si>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</si>
  <si>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</si>
  <si>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</si>
  <si>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</si>
  <si>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</si>
  <si>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</si>
  <si>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</si>
  <si>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</si>
  <si>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</si>
  <si>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</si>
  <si>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</si>
  <si>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</si>
  <si>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</si>
  <si>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</si>
  <si>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</si>
  <si>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</si>
  <si>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</si>
  <si>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</si>
  <si>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</si>
  <si>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</si>
  <si>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</si>
  <si>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</si>
  <si>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</si>
  <si>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</si>
  <si>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</si>
  <si>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</si>
  <si>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</si>
  <si>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</si>
  <si>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</si>
  <si>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</si>
  <si>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</si>
  <si>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</si>
  <si>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</si>
  <si>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</si>
  <si>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</si>
  <si>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</si>
  <si>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</si>
  <si>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</si>
  <si>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</si>
  <si>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</si>
  <si>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</si>
  <si>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</si>
  <si>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</si>
  <si>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</si>
  <si>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</si>
  <si>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</si>
  <si>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</si>
  <si>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</si>
  <si>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</si>
  <si>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</si>
  <si>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</si>
  <si>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</si>
  <si>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</si>
  <si>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</si>
  <si>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</si>
  <si>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</si>
  <si>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</si>
  <si>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</si>
  <si>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</si>
  <si>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</si>
  <si>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</si>
  <si>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</si>
  <si>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</si>
  <si>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</si>
  <si>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</si>
  <si>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</si>
  <si>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</si>
  <si>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</si>
  <si>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</si>
  <si>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</si>
  <si>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</si>
  <si>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</si>
  <si>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</si>
  <si>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</si>
  <si>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</si>
  <si>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</si>
  <si>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</si>
  <si>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</si>
  <si>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</si>
  <si>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</si>
  <si>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</si>
  <si>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</si>
  <si>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</si>
  <si>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</si>
  <si>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</si>
  <si>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</si>
  <si>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</si>
  <si>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</si>
  <si>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</si>
  <si>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</si>
  <si>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</si>
  <si>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</si>
  <si>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</si>
  <si>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</si>
  <si>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</si>
  <si>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</si>
  <si>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</si>
  <si>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</si>
  <si>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</si>
  <si>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</si>
  <si>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</si>
  <si>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</si>
  <si>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</si>
  <si>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</si>
  <si>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</si>
  <si>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</si>
  <si>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</si>
  <si>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</si>
  <si>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</si>
  <si>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</si>
  <si>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</si>
  <si>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</si>
  <si>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</si>
  <si>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</si>
  <si>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</si>
  <si>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</si>
  <si>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</si>
  <si>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</si>
  <si>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</si>
  <si>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</si>
  <si>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</si>
  <si>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</si>
  <si>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</si>
  <si>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</si>
  <si>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</si>
  <si>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</si>
  <si>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</si>
  <si>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</si>
  <si>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</si>
  <si>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</si>
  <si>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</si>
  <si>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</si>
  <si>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</si>
  <si>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</si>
  <si>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</si>
  <si>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</si>
  <si>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</si>
  <si>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</si>
  <si>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</si>
  <si>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</si>
  <si>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</si>
  <si>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</si>
  <si>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</si>
  <si>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</si>
  <si>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</si>
  <si>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</si>
  <si>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</si>
  <si>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</si>
  <si>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</si>
  <si>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</si>
  <si>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</si>
  <si>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</si>
  <si>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</si>
  <si>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</si>
  <si>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</si>
  <si>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</si>
  <si>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</si>
  <si>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</si>
  <si>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</si>
  <si>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</si>
  <si>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</si>
  <si>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</si>
  <si>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</si>
  <si>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</si>
  <si>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</si>
  <si>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</si>
  <si>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</si>
  <si>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</si>
  <si>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</si>
  <si>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</si>
  <si>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</si>
  <si>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</si>
  <si>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</si>
  <si>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</si>
  <si>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</si>
  <si>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</si>
  <si>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</si>
  <si>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</si>
  <si>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</si>
  <si>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</si>
  <si>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</si>
  <si>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</si>
  <si>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</si>
  <si>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</si>
  <si>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</si>
  <si>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</si>
  <si>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</si>
  <si>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</si>
  <si>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</si>
  <si>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</si>
  <si>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</si>
  <si>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</si>
  <si>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</si>
  <si>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</si>
  <si>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</si>
  <si>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</si>
  <si>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</si>
  <si>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</si>
  <si>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</si>
  <si>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</si>
  <si>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</si>
  <si>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</si>
  <si>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</si>
  <si>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</si>
  <si>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</si>
  <si>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</si>
  <si>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</si>
  <si>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</si>
  <si>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</si>
  <si>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</si>
  <si>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</si>
  <si>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</si>
  <si>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</si>
  <si>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</si>
  <si>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</si>
  <si>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</si>
  <si>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</si>
  <si>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</si>
  <si>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</si>
  <si>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</si>
  <si>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</si>
  <si>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</si>
  <si>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</si>
  <si>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</si>
  <si>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</si>
  <si>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</si>
  <si>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</si>
  <si>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</si>
  <si>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</si>
  <si>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</si>
  <si>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</si>
  <si>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</si>
  <si>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</si>
  <si>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</si>
  <si>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</si>
  <si>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</si>
  <si>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</si>
  <si>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</si>
  <si>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</si>
  <si>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</si>
  <si>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</si>
  <si>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</si>
  <si>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</si>
  <si>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</si>
  <si>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</si>
  <si>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</si>
  <si>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</si>
  <si>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</si>
  <si>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</si>
  <si>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</si>
  <si>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</si>
  <si>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</si>
  <si>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</si>
  <si>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</si>
  <si>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</si>
  <si>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</si>
  <si>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</si>
  <si>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</si>
  <si>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</si>
  <si>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</si>
  <si>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</si>
  <si>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</si>
  <si>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</si>
  <si>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</si>
  <si>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</si>
  <si>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</si>
  <si>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</si>
  <si>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</si>
  <si>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</si>
  <si>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</si>
  <si>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</si>
  <si>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</si>
  <si>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</si>
  <si>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</si>
  <si>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</si>
  <si>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</si>
  <si>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</si>
  <si>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</si>
  <si>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</si>
  <si>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</si>
  <si>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</si>
  <si>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</si>
  <si>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</si>
  <si>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</si>
  <si>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</si>
  <si>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</si>
  <si>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</si>
  <si>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</si>
  <si>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</si>
  <si>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</si>
  <si>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</si>
  <si>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</si>
  <si>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</si>
  <si>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</si>
  <si>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</si>
  <si>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</si>
  <si>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</si>
  <si>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</si>
  <si>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</si>
  <si>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</si>
  <si>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</si>
  <si>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</si>
  <si>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</si>
  <si>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</si>
  <si>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</si>
  <si>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</si>
  <si>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</si>
  <si>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</si>
  <si>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</si>
  <si>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</si>
  <si>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</si>
  <si>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</si>
  <si>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</si>
  <si>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</si>
  <si>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</si>
  <si>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</si>
  <si>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</si>
  <si>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</si>
  <si>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</si>
  <si>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</si>
  <si>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</si>
  <si>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</si>
  <si>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</si>
  <si>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</si>
  <si>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</si>
  <si>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</si>
  <si>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</si>
  <si>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</si>
  <si>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</si>
  <si>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</si>
  <si>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</si>
  <si>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</si>
  <si>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</si>
  <si>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</si>
  <si>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</si>
  <si>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</si>
  <si>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</si>
  <si>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</si>
  <si>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</si>
  <si>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</si>
  <si>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</si>
  <si>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</si>
  <si>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</si>
  <si>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</si>
  <si>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</si>
  <si>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</si>
  <si>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</si>
  <si>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</si>
  <si>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</si>
  <si>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</si>
  <si>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</si>
  <si>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</si>
  <si>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</si>
  <si>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</si>
  <si>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</si>
  <si>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</si>
  <si>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</si>
  <si>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</si>
  <si>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</si>
  <si>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</si>
  <si>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</si>
  <si>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</si>
  <si>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</si>
  <si>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</si>
  <si>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</si>
  <si>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</si>
  <si>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</si>
  <si>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</si>
  <si>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</si>
  <si>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</si>
  <si>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</si>
  <si>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</si>
  <si>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</si>
  <si>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</si>
  <si>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</si>
  <si>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</si>
  <si>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</si>
  <si>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</si>
  <si>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</si>
  <si>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</si>
  <si>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</si>
  <si>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</si>
  <si>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</si>
  <si>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</si>
  <si>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</si>
  <si>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</si>
  <si>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</si>
  <si>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</si>
  <si>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</si>
  <si>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</si>
  <si>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</si>
  <si>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</si>
  <si>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</si>
  <si>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</si>
  <si>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</si>
  <si>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</si>
  <si>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</si>
  <si>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</si>
  <si>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</si>
  <si>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</si>
  <si>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</si>
  <si>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</si>
  <si>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</si>
  <si>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</si>
  <si>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</si>
  <si>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</si>
  <si>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</si>
  <si>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</si>
  <si>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</si>
  <si>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</si>
  <si>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</si>
  <si>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</si>
  <si>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</si>
  <si>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</si>
  <si>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</si>
  <si>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</si>
  <si>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</si>
  <si>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</si>
  <si>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</si>
  <si>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</si>
  <si>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</si>
  <si>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</si>
  <si>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</si>
  <si>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</si>
  <si>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</si>
  <si>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</si>
  <si>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</si>
  <si>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</si>
  <si>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</si>
  <si>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</si>
  <si>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</si>
  <si>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</si>
  <si>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</si>
  <si>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</si>
  <si>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</si>
  <si>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</si>
  <si>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</si>
  <si>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</si>
  <si>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</si>
  <si>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</si>
  <si>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</si>
  <si>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</si>
  <si>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</si>
  <si>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</si>
  <si>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</si>
  <si>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</si>
  <si>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</si>
  <si>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</si>
  <si>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</si>
  <si>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</si>
  <si>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</si>
  <si>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</si>
  <si>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</si>
  <si>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</si>
  <si>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</si>
  <si>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</si>
  <si>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</si>
  <si>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</si>
  <si>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</si>
  <si>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</si>
  <si>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</si>
  <si>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</si>
  <si>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</si>
  <si>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</si>
  <si>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</si>
  <si>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</si>
  <si>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</si>
  <si>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</si>
  <si>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</si>
  <si>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</si>
  <si>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</si>
  <si>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</si>
  <si>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</si>
  <si>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</si>
  <si>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</si>
  <si>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</si>
  <si>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</si>
  <si>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</si>
  <si>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</si>
  <si>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</si>
  <si>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</si>
  <si>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</si>
  <si>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</si>
  <si>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</si>
  <si>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</si>
  <si>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</si>
  <si>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</si>
  <si>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</si>
  <si>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</si>
  <si>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</si>
  <si>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</si>
  <si>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</si>
  <si>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</si>
  <si>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</si>
  <si>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</si>
  <si>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</si>
  <si>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</si>
  <si>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</si>
  <si>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</si>
  <si>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</si>
  <si>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</si>
  <si>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</si>
  <si>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</si>
  <si>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</si>
  <si>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</si>
  <si>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</si>
  <si>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</si>
  <si>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</si>
  <si>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</si>
  <si>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</si>
  <si>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</si>
  <si>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</si>
  <si>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</si>
  <si>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</si>
  <si>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</si>
  <si>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</si>
  <si>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</si>
  <si>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</si>
  <si>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</si>
  <si>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</si>
  <si>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</si>
  <si>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</si>
  <si>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</si>
  <si>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</si>
  <si>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</si>
  <si>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</si>
  <si>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</si>
  <si>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</si>
  <si>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</si>
  <si>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</si>
  <si>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</si>
  <si>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</si>
  <si>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</si>
  <si>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</si>
  <si>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</si>
  <si>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</si>
  <si>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</si>
  <si>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</si>
  <si>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</si>
  <si>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</si>
  <si>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</si>
  <si>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</si>
  <si>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</si>
  <si>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</si>
  <si>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</si>
  <si>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</si>
  <si>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</si>
  <si>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</si>
  <si>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</si>
  <si>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</si>
  <si>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</si>
  <si>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</si>
  <si>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</si>
  <si>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</si>
  <si>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</si>
  <si>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</si>
  <si>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</si>
  <si>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</si>
  <si>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</si>
  <si>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</si>
  <si>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</si>
  <si>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</si>
  <si>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</si>
  <si>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</si>
  <si>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</si>
  <si>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</si>
  <si>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</si>
  <si>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</si>
  <si>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</si>
  <si>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</si>
  <si>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</si>
  <si>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</si>
  <si>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</si>
  <si>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</si>
  <si>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</si>
  <si>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</si>
  <si>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</si>
  <si>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</si>
  <si>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</si>
  <si>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</si>
  <si>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</si>
  <si>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</si>
  <si>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</si>
  <si>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</si>
  <si>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</si>
  <si>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</si>
  <si>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</si>
  <si>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</si>
  <si>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</si>
  <si>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</si>
  <si>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</si>
  <si>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</si>
  <si>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</si>
  <si>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</si>
  <si>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</si>
  <si>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</si>
  <si>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</si>
  <si>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</si>
  <si>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</si>
  <si>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</si>
  <si>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</si>
  <si>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</si>
  <si>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</si>
  <si>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</si>
  <si>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</si>
  <si>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</si>
  <si>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</si>
  <si>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</si>
  <si>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</si>
  <si>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</si>
  <si>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</si>
  <si>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</si>
  <si>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</si>
  <si>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</si>
  <si>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</si>
  <si>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</si>
  <si>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</si>
  <si>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</si>
  <si>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</si>
  <si>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</si>
  <si>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</si>
  <si>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</si>
  <si>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</si>
  <si>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</si>
  <si>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</si>
  <si>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</si>
  <si>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</si>
  <si>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</si>
  <si>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</si>
  <si>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</si>
  <si>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</si>
  <si>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</si>
  <si>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</si>
  <si>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</si>
  <si>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</si>
  <si>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</si>
  <si>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</si>
  <si>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</si>
  <si>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</si>
  <si>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</si>
  <si>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</si>
  <si>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</si>
  <si>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</si>
  <si>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</si>
  <si>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</si>
  <si>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</si>
  <si>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</si>
  <si>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</si>
  <si>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</si>
  <si>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</si>
  <si>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</si>
  <si>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</si>
  <si>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</si>
  <si>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</si>
  <si>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</si>
  <si>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</si>
  <si>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</si>
  <si>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</si>
  <si>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</si>
  <si>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</si>
  <si>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</si>
  <si>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</si>
  <si>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</si>
  <si>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</si>
  <si>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</si>
  <si>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</si>
  <si>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</si>
  <si>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</si>
  <si>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</si>
  <si>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</si>
  <si>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</si>
  <si>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</si>
  <si>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</si>
  <si>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</si>
  <si>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</si>
  <si>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</si>
  <si>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</si>
  <si>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</si>
  <si>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</si>
  <si>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</si>
  <si>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</si>
  <si>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</si>
  <si>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</si>
  <si>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</si>
  <si>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</si>
  <si>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</si>
  <si>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</si>
  <si>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</si>
  <si>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</si>
  <si>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</si>
  <si>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</si>
  <si>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</si>
  <si>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</si>
  <si>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</si>
  <si>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</si>
  <si>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</si>
  <si>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</si>
  <si>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</si>
  <si>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</si>
  <si>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</si>
  <si>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</si>
  <si>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</si>
  <si>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</si>
  <si>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</si>
  <si>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</si>
  <si>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</si>
  <si>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</si>
  <si>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</si>
  <si>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</si>
  <si>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</si>
  <si>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</si>
  <si>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</si>
  <si>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</si>
  <si>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</si>
  <si>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</si>
  <si>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</si>
  <si>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</si>
  <si>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</si>
  <si>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</si>
  <si>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</si>
  <si>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</si>
  <si>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</si>
  <si>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</si>
  <si>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</si>
  <si>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</si>
  <si>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</si>
  <si>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</si>
  <si>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</si>
  <si>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</si>
  <si>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</si>
  <si>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</si>
  <si>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</si>
  <si>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</si>
  <si>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</si>
  <si>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</si>
  <si>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</si>
  <si>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</si>
  <si>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</si>
  <si>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</si>
  <si>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</si>
  <si>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</si>
  <si>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</si>
  <si>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</si>
  <si>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</si>
  <si>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</si>
  <si>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</si>
  <si>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</si>
  <si>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</si>
  <si>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</si>
  <si>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</si>
  <si>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</si>
  <si>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</si>
  <si>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</si>
  <si>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</si>
  <si>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</si>
  <si>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</si>
  <si>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</si>
  <si>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</si>
  <si>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</si>
  <si>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</si>
  <si>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</si>
  <si>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</si>
  <si>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</si>
  <si>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</si>
  <si>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</si>
  <si>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</si>
  <si>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</si>
  <si>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</si>
  <si>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</si>
  <si>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</si>
  <si>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</si>
  <si>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</si>
  <si>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</si>
  <si>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</si>
  <si>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</si>
  <si>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</si>
  <si>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</si>
  <si>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</si>
  <si>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</si>
  <si>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</si>
  <si>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</si>
  <si>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</si>
  <si>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</si>
  <si>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</si>
  <si>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</si>
  <si>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</si>
  <si>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</si>
  <si>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</si>
  <si>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</si>
  <si>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</si>
  <si>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</si>
  <si>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</si>
  <si>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</si>
  <si>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</si>
  <si>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</si>
  <si>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</si>
  <si>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</si>
  <si>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</si>
  <si>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</si>
  <si>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</si>
  <si>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</si>
  <si>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</si>
  <si>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</si>
  <si>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</si>
  <si>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</si>
  <si>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</si>
  <si>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</si>
  <si>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</si>
  <si>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</si>
  <si>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</si>
  <si>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</si>
  <si>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</si>
  <si>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</si>
  <si>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</si>
  <si>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</si>
  <si>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</si>
  <si>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</si>
  <si>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</si>
  <si>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</si>
  <si>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</si>
  <si>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</si>
  <si>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</si>
  <si>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</si>
  <si>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</si>
  <si>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</si>
  <si>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</si>
  <si>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</si>
  <si>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</si>
  <si>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</si>
  <si>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</si>
  <si>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</si>
  <si>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</si>
  <si>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</si>
  <si>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</si>
  <si>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</si>
  <si>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</si>
  <si>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</si>
  <si>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</si>
  <si>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</si>
  <si>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</si>
  <si>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</si>
  <si>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</si>
  <si>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</si>
  <si>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</si>
  <si>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</si>
  <si>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</si>
  <si>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</si>
  <si>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</si>
  <si>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</si>
  <si>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</si>
  <si>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</si>
  <si>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</si>
  <si>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</si>
  <si>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</si>
  <si>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</si>
  <si>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</si>
  <si>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</si>
  <si>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</si>
  <si>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</si>
  <si>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</si>
  <si>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</si>
  <si>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</si>
  <si>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</si>
  <si>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</si>
  <si>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</si>
  <si>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</si>
  <si>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</si>
  <si>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</si>
  <si>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</si>
  <si>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</si>
  <si>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</si>
  <si>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</si>
  <si>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</si>
  <si>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</si>
  <si>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</si>
  <si>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</si>
  <si>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</si>
  <si>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</si>
  <si>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</si>
  <si>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</si>
  <si>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</si>
  <si>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</si>
  <si>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</si>
  <si>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</si>
  <si>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</si>
  <si>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</si>
  <si>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</si>
  <si>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</si>
  <si>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</si>
  <si>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</si>
  <si>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</si>
  <si>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</si>
  <si>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</si>
  <si>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</si>
  <si>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</si>
  <si>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</si>
  <si>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</si>
  <si>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</si>
  <si>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</si>
  <si>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</si>
  <si>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</si>
  <si>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</si>
  <si>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</si>
  <si>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</si>
  <si>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</si>
  <si>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</si>
  <si>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</si>
  <si>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</si>
  <si>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</si>
  <si>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</si>
  <si>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</si>
  <si>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</si>
  <si>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</si>
  <si>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</si>
  <si>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</si>
  <si>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</si>
  <si>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</si>
  <si>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</si>
  <si>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</si>
  <si>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</si>
  <si>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</si>
  <si>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</si>
  <si>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</si>
  <si>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</si>
  <si>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</si>
  <si>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</si>
  <si>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</si>
  <si>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</si>
  <si>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</si>
  <si>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</si>
  <si>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</si>
  <si>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</si>
  <si>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</si>
  <si>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</si>
  <si>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</si>
  <si>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</si>
  <si>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</si>
  <si>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</si>
  <si>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</si>
  <si>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</si>
  <si>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</si>
  <si>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</si>
  <si>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</si>
  <si>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</si>
  <si>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</si>
  <si>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</si>
  <si>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</si>
  <si>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</si>
  <si>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</si>
  <si>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</si>
  <si>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</si>
  <si>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</si>
  <si>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</si>
  <si>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</si>
  <si>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</si>
  <si>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</si>
  <si>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</si>
  <si>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</si>
  <si>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</si>
  <si>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</si>
  <si>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</si>
  <si>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</si>
  <si>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</si>
  <si>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</si>
  <si>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</si>
  <si>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</si>
  <si>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</si>
  <si>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</si>
  <si>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</si>
  <si>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</si>
  <si>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</si>
  <si>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</si>
  <si>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</si>
  <si>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</si>
  <si>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</si>
  <si>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</si>
  <si>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</si>
  <si>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</si>
  <si>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</si>
  <si>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</si>
  <si>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</si>
  <si>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</si>
  <si>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</si>
  <si>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</si>
  <si>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</si>
  <si>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</si>
  <si>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</si>
  <si>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</si>
  <si>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</si>
  <si>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</si>
  <si>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</si>
  <si>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</si>
  <si>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</si>
  <si>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</si>
  <si>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</si>
  <si>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</si>
  <si>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</si>
  <si>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</si>
  <si>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</si>
  <si>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</si>
  <si>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</si>
  <si>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</si>
  <si>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</si>
  <si>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</si>
  <si>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</si>
  <si>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</si>
  <si>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</si>
  <si>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</si>
  <si>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</si>
  <si>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</si>
  <si>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</si>
  <si>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</si>
  <si>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</si>
  <si>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</si>
  <si>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</si>
  <si>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</si>
  <si>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</si>
  <si>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</si>
  <si>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</si>
  <si>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</si>
  <si>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</si>
  <si>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</si>
  <si>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</si>
  <si>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</si>
  <si>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</si>
  <si>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</si>
  <si>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</si>
  <si>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</si>
  <si>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</si>
  <si>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</si>
  <si>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</si>
  <si>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</si>
  <si>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</si>
  <si>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</si>
  <si>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</si>
  <si>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</si>
  <si>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</si>
  <si>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</si>
  <si>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</si>
  <si>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</si>
  <si>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</si>
  <si>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</si>
  <si>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</si>
  <si>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</si>
  <si>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</si>
  <si>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</si>
  <si>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</si>
  <si>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</si>
  <si>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</si>
  <si>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</si>
  <si>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</si>
  <si>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</si>
  <si>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</si>
  <si>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</si>
  <si>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</si>
  <si>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</si>
  <si>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</si>
  <si>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</si>
  <si>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</si>
  <si>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</si>
  <si>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</si>
  <si>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</si>
  <si>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</si>
  <si>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</si>
  <si>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</si>
  <si>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</si>
  <si>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</si>
  <si>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</si>
  <si>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</si>
  <si>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</si>
  <si>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</si>
  <si>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</si>
  <si>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</si>
  <si>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</si>
  <si>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</si>
  <si>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</si>
  <si>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</si>
  <si>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</si>
  <si>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</si>
  <si>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</si>
  <si>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</si>
  <si>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</si>
  <si>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</si>
  <si>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</si>
  <si>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</si>
  <si>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</si>
  <si>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</si>
  <si>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</si>
  <si>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</si>
  <si>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</si>
  <si>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</si>
  <si>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</si>
  <si>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</si>
  <si>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</si>
  <si>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</si>
  <si>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</si>
  <si>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</si>
  <si>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</si>
  <si>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</si>
  <si>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</si>
  <si>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</si>
  <si>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</si>
  <si>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</si>
  <si>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</si>
  <si>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</si>
  <si>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</si>
  <si>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</si>
  <si>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</si>
  <si>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</si>
  <si>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</si>
  <si>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</si>
  <si>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</si>
  <si>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</si>
  <si>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</si>
  <si>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</si>
  <si>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</si>
  <si>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</si>
  <si>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</si>
  <si>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</si>
  <si>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</si>
  <si>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</si>
  <si>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</si>
  <si>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</si>
  <si>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</si>
  <si>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</si>
  <si>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</si>
  <si>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</si>
  <si>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</si>
  <si>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</si>
  <si>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</si>
  <si>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</si>
  <si>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</si>
  <si>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</si>
  <si>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</si>
  <si>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</si>
  <si>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</si>
  <si>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</si>
  <si>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</si>
  <si>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</si>
  <si>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</si>
  <si>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</si>
  <si>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</si>
  <si>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</si>
  <si>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</si>
  <si>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</si>
  <si>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</si>
  <si>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</si>
  <si>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</si>
  <si>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</si>
  <si>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</si>
  <si>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</si>
  <si>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</si>
  <si>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</si>
  <si>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</si>
  <si>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</si>
  <si>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</si>
  <si>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</si>
  <si>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</si>
  <si>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</si>
  <si>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</si>
  <si>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</si>
  <si>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</si>
  <si>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</si>
  <si>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</si>
  <si>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</si>
  <si>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</si>
  <si>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</si>
  <si>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</si>
  <si>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</si>
  <si>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</si>
  <si>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</si>
  <si>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</si>
  <si>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</si>
  <si>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</si>
  <si>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</si>
  <si>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</si>
  <si>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</si>
  <si>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</si>
  <si>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</si>
  <si>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</si>
  <si>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</si>
  <si>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</si>
  <si>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</si>
  <si>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</si>
  <si>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</si>
  <si>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</si>
  <si>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</si>
  <si>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</si>
  <si>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</si>
  <si>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</si>
  <si>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</si>
  <si>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</si>
  <si>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</si>
  <si>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</si>
  <si>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</si>
  <si>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</si>
  <si>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</si>
  <si>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</si>
  <si>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</si>
  <si>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</si>
  <si>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</si>
  <si>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</si>
  <si>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</si>
  <si>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</si>
  <si>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</si>
  <si>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</si>
  <si>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</si>
  <si>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</si>
  <si>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</si>
  <si>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</si>
  <si>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</si>
  <si>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</si>
  <si>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</si>
  <si>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</si>
  <si>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</si>
  <si>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</si>
  <si>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</si>
  <si>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</si>
  <si>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</si>
  <si>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</si>
  <si>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</si>
  <si>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</si>
  <si>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</si>
  <si>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</si>
  <si>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</si>
  <si>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</si>
  <si>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</si>
  <si>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</si>
  <si>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</si>
  <si>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</si>
  <si>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</si>
  <si>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</si>
  <si>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</si>
  <si>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</si>
  <si>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</si>
  <si>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</si>
  <si>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</si>
  <si>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</si>
  <si>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</si>
  <si>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</si>
  <si>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</si>
  <si>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</si>
  <si>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</si>
  <si>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</si>
  <si>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</si>
  <si>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</si>
  <si>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</si>
  <si>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</si>
  <si>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</si>
  <si>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</si>
  <si>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</si>
  <si>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</si>
  <si>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</si>
  <si>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</si>
  <si>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</si>
  <si>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</si>
  <si>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</si>
  <si>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</si>
  <si>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</si>
  <si>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</si>
  <si>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</si>
  <si>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</si>
  <si>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</si>
  <si>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</si>
  <si>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</si>
  <si>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</si>
  <si>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</si>
  <si>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</si>
  <si>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</si>
  <si>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</si>
  <si>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</si>
  <si>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</si>
  <si>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</si>
  <si>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</si>
  <si>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</si>
  <si>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</si>
  <si>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</si>
  <si>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</si>
  <si>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</si>
  <si>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</si>
  <si>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</si>
  <si>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</si>
  <si>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</si>
  <si>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</si>
  <si>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</si>
  <si>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</si>
  <si>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</si>
  <si>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</si>
  <si>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</si>
  <si>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</si>
  <si>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</si>
  <si>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</si>
  <si>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</si>
  <si>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</si>
  <si>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</si>
  <si>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</si>
  <si>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</si>
  <si>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</si>
  <si>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</si>
  <si>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</si>
  <si>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</si>
  <si>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</si>
  <si>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</si>
  <si>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</si>
  <si>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</si>
  <si>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</si>
  <si>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</si>
  <si>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</si>
  <si>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</si>
  <si>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</si>
  <si>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</si>
  <si>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</si>
  <si>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</si>
  <si>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</si>
  <si>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</si>
  <si>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</si>
  <si>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</si>
  <si>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</si>
  <si>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</si>
  <si>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</si>
  <si>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</si>
  <si>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</si>
  <si>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</si>
  <si>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</si>
  <si>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</si>
  <si>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</si>
  <si>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</si>
  <si>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</si>
  <si>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</si>
  <si>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</si>
  <si>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</si>
  <si>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</si>
  <si>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</si>
  <si>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</si>
  <si>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</si>
  <si>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</si>
  <si>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</si>
  <si>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</si>
  <si>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</si>
  <si>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</si>
  <si>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</si>
  <si>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</si>
  <si>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</si>
  <si>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</si>
  <si>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</si>
  <si>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</si>
  <si>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</si>
  <si>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</si>
  <si>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</si>
  <si>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</si>
  <si>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</si>
  <si>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</si>
  <si>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</si>
  <si>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</si>
  <si>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</si>
  <si>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</si>
  <si>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</si>
  <si>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</si>
  <si>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</si>
  <si>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</si>
  <si>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</si>
  <si>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</si>
  <si>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</si>
  <si>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</si>
  <si>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</si>
  <si>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</si>
  <si>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</si>
  <si>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</si>
  <si>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</si>
  <si>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</si>
  <si>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</si>
  <si>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</si>
  <si>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</si>
  <si>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</si>
  <si>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</si>
  <si>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</si>
  <si>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</si>
  <si>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</si>
  <si>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</si>
  <si>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</si>
  <si>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</si>
  <si>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</si>
  <si>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</si>
  <si>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</si>
  <si>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</si>
  <si>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</si>
  <si>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</si>
  <si>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</si>
  <si>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</si>
  <si>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</si>
  <si>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</si>
  <si>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</si>
  <si>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</si>
  <si>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</si>
  <si>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</si>
  <si>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</si>
  <si>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</si>
  <si>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</si>
  <si>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</si>
  <si>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</si>
  <si>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</si>
  <si>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</si>
  <si>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</si>
  <si>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</si>
  <si>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</si>
  <si>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</si>
  <si>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</si>
  <si>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</si>
  <si>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</si>
  <si>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</si>
  <si>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</si>
  <si>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</si>
  <si>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</si>
  <si>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</si>
  <si>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</si>
  <si>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</si>
  <si>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</si>
  <si>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</si>
  <si>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</si>
  <si>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</si>
  <si>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</si>
  <si>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</si>
  <si>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</si>
  <si>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</si>
  <si>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</si>
  <si>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</si>
  <si>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</si>
  <si>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</si>
  <si>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</si>
  <si>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</si>
  <si>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</si>
  <si>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</si>
  <si>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</si>
  <si>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</si>
  <si>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</si>
  <si>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</si>
  <si>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</si>
  <si>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</si>
  <si>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</si>
  <si>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</si>
  <si>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</si>
  <si>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</si>
  <si>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</si>
  <si>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</si>
  <si>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</si>
  <si>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</si>
  <si>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</si>
  <si>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</si>
  <si>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</si>
  <si>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</si>
  <si>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</si>
  <si>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</si>
  <si>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</si>
  <si>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</si>
  <si>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</si>
  <si>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</si>
  <si>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</si>
  <si>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</si>
  <si>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</si>
  <si>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</si>
  <si>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</si>
  <si>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</si>
  <si>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</si>
  <si>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</si>
  <si>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</si>
  <si>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</si>
  <si>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</si>
  <si>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</si>
  <si>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</si>
  <si>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</si>
  <si>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</si>
  <si>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</si>
  <si>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</si>
  <si>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</si>
  <si>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</si>
  <si>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</si>
  <si>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</si>
  <si>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</si>
  <si>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</si>
  <si>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</si>
  <si>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</si>
  <si>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</si>
  <si>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</si>
  <si>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</si>
  <si>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</si>
  <si>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</si>
  <si>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</si>
  <si>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</si>
  <si>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</si>
  <si>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</si>
  <si>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</si>
  <si>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</si>
  <si>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</si>
  <si>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</si>
  <si>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</si>
  <si>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</si>
  <si>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</si>
  <si>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</si>
  <si>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</si>
  <si>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</si>
  <si>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</si>
  <si>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</si>
  <si>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</si>
  <si>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</si>
  <si>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</si>
  <si>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</si>
  <si>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</si>
  <si>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</si>
  <si>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</si>
  <si>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</si>
  <si>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</si>
  <si>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</si>
  <si>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</si>
  <si>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</si>
  <si>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</si>
  <si>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</si>
  <si>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</si>
  <si>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</si>
  <si>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</si>
  <si>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</si>
  <si>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</si>
  <si>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</si>
  <si>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</si>
  <si>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</si>
  <si>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</si>
  <si>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</si>
  <si>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</si>
  <si>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</si>
  <si>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</si>
  <si>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</si>
  <si>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</si>
  <si>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</si>
  <si>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</si>
  <si>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</si>
  <si>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</si>
  <si>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</si>
  <si>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</si>
  <si>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</si>
  <si>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</si>
  <si>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</si>
  <si>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</si>
  <si>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</si>
  <si>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</si>
  <si>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</si>
  <si>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</si>
  <si>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</si>
  <si>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</si>
  <si>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</si>
  <si>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</si>
  <si>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</si>
  <si>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</si>
  <si>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</si>
  <si>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</si>
  <si>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</si>
  <si>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</si>
  <si>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</si>
  <si>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</si>
  <si>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</si>
  <si>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</si>
  <si>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</si>
  <si>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</si>
  <si>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</si>
  <si>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</si>
  <si>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</si>
  <si>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</si>
  <si>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</si>
  <si>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</si>
  <si>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</si>
  <si>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</si>
  <si>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</si>
  <si>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</si>
  <si>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</si>
  <si>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</si>
  <si>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</si>
  <si>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</si>
  <si>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</si>
  <si>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</si>
  <si>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</si>
  <si>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</si>
  <si>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</si>
  <si>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</si>
  <si>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</si>
  <si>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</si>
  <si>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</si>
  <si>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</si>
  <si>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</si>
  <si>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</si>
  <si>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</si>
  <si>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</si>
  <si>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</si>
  <si>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</si>
  <si>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</si>
  <si>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</si>
  <si>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</si>
  <si>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</si>
  <si>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</si>
  <si>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</si>
  <si>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</si>
  <si>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</si>
  <si>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</si>
  <si>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</si>
  <si>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</si>
  <si>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</si>
  <si>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</si>
  <si>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</si>
  <si>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</si>
  <si>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</si>
  <si>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</si>
  <si>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</si>
  <si>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</si>
  <si>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</si>
  <si>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</si>
  <si>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</si>
  <si>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</si>
  <si>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</si>
  <si>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</si>
  <si>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</si>
  <si>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</si>
  <si>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</si>
  <si>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</si>
  <si>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</si>
  <si>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</si>
  <si>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</si>
  <si>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</si>
  <si>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</si>
  <si>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</si>
  <si>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</si>
  <si>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</si>
  <si>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</si>
  <si>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</si>
  <si>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</si>
  <si>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</si>
  <si>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</si>
  <si>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</si>
  <si>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</si>
  <si>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</si>
  <si>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</si>
  <si>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</si>
  <si>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</si>
  <si>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</si>
  <si>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</si>
  <si>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</si>
  <si>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</si>
  <si>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</si>
  <si>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</si>
  <si>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</si>
  <si>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</si>
  <si>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</si>
  <si>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</si>
  <si>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</si>
  <si>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</si>
  <si>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</si>
  <si>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</si>
  <si>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</si>
  <si>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</si>
  <si>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</si>
  <si>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</si>
  <si>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</si>
  <si>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</si>
  <si>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</si>
  <si>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</si>
  <si>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</si>
  <si>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</si>
  <si>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</si>
  <si>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</si>
  <si>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</si>
  <si>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</si>
  <si>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</si>
  <si>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</si>
  <si>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</si>
  <si>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</si>
  <si>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</si>
  <si>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</si>
  <si>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</si>
  <si>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</si>
  <si>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</si>
  <si>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</si>
  <si>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</si>
  <si>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</si>
  <si>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</si>
  <si>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</si>
  <si>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</si>
  <si>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</si>
  <si>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</si>
  <si>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</si>
  <si>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</si>
  <si>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</si>
  <si>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</si>
  <si>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</si>
  <si>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</si>
  <si>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</si>
  <si>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</si>
  <si>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</si>
  <si>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</si>
  <si>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</si>
  <si>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</si>
  <si>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</si>
  <si>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</si>
  <si>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</si>
  <si>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</si>
  <si>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</si>
  <si>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</si>
  <si>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</si>
  <si>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</si>
  <si>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</si>
  <si>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</si>
  <si>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</si>
  <si>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</si>
  <si>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</si>
  <si>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</si>
  <si>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</si>
  <si>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</si>
  <si>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</si>
  <si>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</si>
  <si>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</si>
  <si>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</si>
  <si>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</si>
  <si>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</si>
  <si>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</si>
  <si>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</si>
  <si>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</si>
  <si>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</si>
  <si>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</si>
  <si>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</si>
  <si>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</si>
  <si>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</si>
  <si>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</si>
  <si>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</si>
  <si>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</si>
  <si>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</si>
  <si>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</si>
  <si>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</si>
  <si>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</si>
  <si>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</si>
  <si>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</si>
  <si>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</si>
  <si>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</si>
  <si>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</si>
  <si>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</si>
  <si>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</si>
  <si>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</si>
  <si>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</si>
  <si>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</si>
  <si>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</si>
  <si>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</si>
  <si>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</si>
  <si>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</si>
  <si>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</si>
  <si>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</si>
  <si>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</si>
  <si>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</si>
  <si>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</si>
  <si>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</si>
  <si>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</si>
  <si>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</si>
  <si>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</si>
  <si>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</si>
  <si>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</si>
  <si>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</si>
  <si>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</si>
  <si>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</si>
  <si>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</si>
  <si>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</si>
  <si>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</si>
  <si>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</si>
  <si>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</si>
  <si>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</si>
  <si>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</si>
  <si>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</si>
  <si>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</si>
  <si>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</si>
  <si>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</si>
  <si>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</si>
  <si>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</si>
  <si>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</si>
  <si>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</si>
  <si>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</si>
  <si>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</si>
  <si>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</si>
  <si>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</si>
  <si>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</si>
  <si>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</si>
  <si>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</si>
  <si>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</si>
  <si>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</si>
  <si>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</si>
  <si>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</si>
  <si>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</si>
  <si>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</si>
  <si>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</si>
  <si>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</si>
  <si>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</si>
  <si>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</si>
  <si>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</si>
  <si>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</si>
  <si>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</si>
  <si>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</si>
  <si>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</si>
  <si>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</si>
  <si>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</si>
  <si>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</si>
  <si>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</si>
  <si>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</si>
  <si>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</si>
  <si>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</si>
  <si>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</si>
  <si>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</si>
  <si>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</si>
  <si>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</si>
  <si>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</si>
  <si>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</si>
  <si>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</si>
  <si>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</si>
  <si>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</si>
  <si>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</si>
  <si>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</si>
  <si>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</si>
  <si>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</si>
  <si>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</si>
  <si>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</si>
  <si>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</si>
  <si>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</si>
  <si>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</si>
  <si>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</si>
  <si>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</si>
  <si>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</si>
  <si>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</si>
  <si>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</si>
  <si>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</si>
  <si>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</si>
  <si>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</si>
  <si>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</si>
  <si>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</si>
  <si>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</si>
  <si>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</si>
  <si>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</si>
  <si>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</si>
  <si>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</si>
  <si>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</si>
  <si>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</si>
  <si>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</si>
  <si>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</si>
  <si>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</si>
  <si>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</si>
  <si>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</si>
  <si>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</si>
  <si>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</si>
  <si>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</si>
  <si>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</si>
  <si>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</si>
  <si>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</si>
  <si>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</si>
  <si>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</si>
  <si>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</si>
  <si>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</si>
  <si>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</si>
  <si>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</si>
  <si>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</si>
  <si>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</si>
  <si>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</si>
  <si>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</si>
  <si>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</si>
  <si>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</si>
  <si>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</si>
  <si>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</si>
  <si>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</si>
  <si>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</si>
  <si>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</si>
  <si>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</si>
  <si>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</si>
  <si>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</si>
  <si>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</si>
  <si>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</si>
  <si>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</si>
  <si>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</si>
  <si>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</si>
  <si>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</si>
  <si>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</si>
  <si>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</si>
  <si>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</si>
  <si>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</si>
  <si>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</si>
  <si>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</si>
  <si>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</si>
  <si>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</si>
  <si>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</si>
  <si>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</si>
  <si>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</si>
  <si>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</si>
  <si>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</si>
  <si>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</si>
  <si>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</si>
  <si>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</si>
  <si>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</si>
  <si>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</si>
  <si>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</si>
  <si>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</si>
  <si>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</si>
  <si>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</si>
  <si>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</si>
  <si>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</si>
  <si>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</si>
  <si>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</si>
  <si>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</si>
  <si>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</si>
  <si>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</si>
  <si>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</si>
  <si>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</si>
  <si>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</si>
  <si>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</si>
  <si>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</si>
  <si>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</si>
  <si>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</si>
  <si>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</si>
  <si>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</si>
  <si>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</si>
  <si>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</si>
  <si>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</si>
  <si>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</si>
  <si>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</si>
  <si>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</si>
  <si>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</si>
  <si>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</si>
  <si>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</si>
  <si>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</si>
  <si>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</si>
  <si>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</si>
  <si>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</si>
  <si>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</si>
  <si>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</si>
  <si>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</si>
  <si>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</si>
  <si>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</si>
  <si>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</si>
  <si>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</si>
  <si>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</si>
  <si>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</si>
  <si>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</si>
  <si>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</si>
  <si>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</si>
  <si>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</si>
  <si>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</si>
  <si>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</si>
  <si>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</si>
  <si>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</si>
  <si>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</si>
  <si>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</si>
  <si>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</si>
  <si>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</si>
  <si>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</si>
  <si>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</si>
  <si>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</si>
  <si>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</si>
  <si>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</si>
  <si>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</si>
  <si>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</si>
  <si>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</si>
  <si>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</si>
  <si>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</si>
  <si>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</si>
  <si>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</si>
  <si>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</si>
  <si>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</si>
  <si>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</si>
  <si>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</si>
  <si>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</si>
  <si>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</si>
  <si>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</si>
  <si>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</si>
  <si>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</si>
  <si>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</si>
  <si>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</si>
  <si>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</si>
  <si>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</si>
  <si>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</si>
  <si>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</si>
  <si>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</si>
  <si>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</si>
  <si>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</si>
  <si>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</si>
  <si>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</si>
  <si>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</si>
  <si>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</si>
  <si>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</si>
  <si>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</si>
  <si>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</si>
  <si>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</si>
  <si>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</si>
  <si>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</si>
  <si>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</si>
  <si>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</si>
  <si>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</si>
  <si>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</si>
  <si>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</si>
  <si>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</si>
  <si>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</si>
  <si>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</si>
  <si>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</si>
  <si>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</si>
  <si>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</si>
  <si>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</si>
  <si>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</si>
  <si>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</si>
  <si>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</si>
  <si>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</si>
  <si>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</si>
  <si>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</si>
  <si>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</si>
  <si>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</si>
  <si>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</si>
  <si>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</si>
  <si>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</si>
  <si>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</si>
  <si>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</si>
  <si>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</si>
  <si>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</si>
  <si>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</si>
  <si>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</si>
  <si>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</si>
  <si>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</si>
  <si>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</si>
  <si>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</si>
  <si>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</si>
  <si>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</si>
  <si>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</si>
  <si>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</si>
  <si>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</si>
  <si>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</si>
  <si>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</si>
  <si>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</si>
  <si>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</si>
  <si>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</si>
  <si>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</si>
  <si>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</si>
  <si>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</si>
  <si>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</si>
  <si>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</si>
  <si>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</si>
  <si>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</si>
  <si>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</si>
  <si>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</si>
  <si>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</si>
  <si>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</si>
  <si>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</si>
  <si>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</si>
  <si>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</si>
  <si>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</si>
  <si>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</si>
  <si>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</si>
  <si>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</si>
  <si>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</si>
  <si>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</si>
  <si>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</si>
  <si>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</si>
  <si>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</si>
  <si>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</si>
  <si>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</si>
  <si>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</si>
  <si>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</si>
  <si>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</si>
  <si>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</si>
  <si>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</si>
  <si>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</si>
  <si>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</si>
  <si>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</si>
  <si>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</si>
  <si>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</si>
  <si>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</si>
  <si>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</si>
  <si>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</si>
  <si>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</si>
  <si>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</si>
  <si>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</si>
  <si>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</si>
  <si>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</si>
  <si>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</si>
  <si>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</si>
  <si>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</si>
  <si>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</si>
  <si>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</si>
  <si>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</si>
  <si>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</si>
  <si>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</si>
  <si>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</si>
  <si>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</si>
  <si>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</si>
  <si>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</si>
  <si>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</si>
  <si>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</si>
  <si>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</si>
  <si>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</si>
  <si>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</si>
  <si>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</si>
  <si>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</si>
  <si>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</si>
  <si>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</si>
  <si>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</si>
  <si>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</si>
  <si>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</si>
  <si>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</si>
  <si>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</si>
  <si>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</si>
  <si>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</si>
  <si>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</si>
  <si>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</si>
  <si>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</si>
  <si>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</si>
  <si>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</si>
  <si>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</si>
  <si>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</si>
  <si>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</si>
  <si>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</si>
  <si>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</si>
  <si>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</si>
  <si>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</si>
  <si>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</si>
  <si>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</si>
  <si>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</si>
  <si>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</si>
  <si>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</si>
  <si>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</si>
  <si>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</si>
  <si>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</si>
  <si>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</si>
  <si>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</si>
  <si>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</si>
  <si>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</si>
  <si>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</si>
  <si>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</si>
  <si>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</si>
  <si>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</si>
  <si>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</si>
  <si>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</si>
  <si>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</si>
  <si>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</si>
  <si>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</si>
  <si>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</si>
  <si>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</si>
  <si>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</si>
  <si>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</si>
  <si>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</si>
  <si>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</si>
  <si>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</si>
  <si>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</si>
  <si>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</si>
  <si>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</si>
  <si>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</si>
  <si>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</si>
  <si>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</si>
  <si>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</si>
  <si>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</si>
  <si>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</si>
  <si>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</si>
  <si>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</si>
  <si>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</si>
  <si>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</si>
  <si>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</si>
  <si>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</si>
  <si>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</si>
  <si>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</si>
  <si>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</si>
  <si>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</si>
  <si>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</si>
  <si>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</si>
  <si>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</si>
  <si>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</si>
  <si>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</si>
  <si>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</si>
  <si>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</si>
  <si>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</si>
  <si>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</si>
  <si>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</si>
  <si>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</si>
  <si>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</si>
  <si>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</si>
  <si>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</si>
  <si>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</si>
  <si>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</si>
  <si>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</si>
  <si>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</si>
  <si>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</si>
  <si>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</si>
  <si>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</si>
  <si>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</si>
  <si>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</si>
  <si>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</si>
  <si>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</si>
  <si>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</si>
  <si>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</si>
  <si>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</si>
  <si>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</si>
  <si>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</si>
  <si>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</si>
  <si>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</si>
  <si>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</si>
  <si>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</si>
  <si>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</si>
  <si>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</si>
  <si>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</si>
  <si>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</si>
  <si>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</si>
  <si>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</si>
  <si>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</si>
  <si>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</si>
  <si>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</si>
  <si>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</si>
  <si>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</si>
  <si>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</si>
  <si>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</si>
  <si>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</si>
  <si>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</si>
  <si>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</si>
  <si>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</si>
  <si>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</si>
  <si>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</si>
  <si>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</si>
  <si>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</si>
  <si>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</si>
  <si>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</si>
  <si>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</si>
  <si>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</si>
  <si>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</si>
  <si>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</si>
  <si>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</si>
  <si>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</si>
  <si>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</si>
  <si>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</si>
  <si>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</si>
  <si>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</si>
  <si>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</si>
  <si>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</si>
  <si>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</si>
  <si>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</si>
  <si>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</si>
  <si>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</si>
  <si>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</si>
  <si>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</si>
  <si>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</si>
  <si>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</si>
  <si>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</si>
  <si>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</si>
  <si>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</si>
  <si>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</si>
  <si>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</si>
  <si>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</si>
  <si>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</si>
  <si>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</si>
  <si>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</si>
  <si>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</si>
  <si>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</si>
  <si>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</si>
  <si>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</si>
  <si>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</si>
  <si>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</si>
  <si>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</si>
  <si>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</si>
  <si>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</si>
  <si>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</si>
  <si>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</si>
  <si>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</si>
  <si>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</si>
  <si>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</si>
  <si>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</si>
  <si>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</si>
  <si>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</si>
  <si>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</si>
  <si>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</si>
  <si>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</si>
  <si>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</si>
  <si>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</si>
  <si>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</si>
  <si>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</si>
  <si>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</si>
  <si>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</si>
  <si>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</si>
  <si>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</si>
  <si>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</si>
  <si>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</si>
  <si>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</si>
  <si>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</si>
  <si>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</si>
  <si>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</si>
  <si>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</si>
  <si>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</si>
  <si>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</si>
  <si>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</si>
  <si>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</si>
  <si>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</si>
  <si>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</si>
  <si>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</si>
  <si>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</si>
  <si>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</si>
  <si>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</si>
  <si>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</si>
  <si>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</si>
  <si>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</si>
  <si>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</si>
  <si>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</si>
  <si>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</si>
  <si>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</si>
  <si>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</si>
  <si>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</si>
  <si>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</si>
  <si>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</si>
  <si>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</si>
  <si>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</si>
  <si>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</si>
  <si>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</si>
  <si>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</si>
  <si>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</si>
  <si>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</si>
  <si>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</si>
  <si>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</si>
  <si>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</si>
  <si>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</si>
  <si>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</si>
  <si>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</si>
  <si>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</si>
  <si>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</si>
  <si>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</si>
  <si>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</si>
  <si>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</si>
  <si>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</si>
  <si>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</si>
  <si>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</si>
  <si>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</si>
  <si>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</si>
  <si>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</si>
  <si>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</si>
  <si>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</si>
  <si>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</si>
  <si>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</si>
  <si>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</si>
  <si>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</si>
  <si>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</si>
  <si>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</si>
  <si>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</si>
  <si>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</si>
  <si>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</si>
  <si>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</si>
  <si>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</si>
  <si>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</si>
  <si>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</si>
  <si>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</si>
  <si>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</si>
  <si>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</si>
  <si>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</si>
  <si>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</si>
  <si>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</si>
  <si>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</si>
  <si>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</si>
  <si>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</si>
  <si>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</si>
  <si>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</si>
  <si>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</si>
  <si>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</si>
  <si>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</si>
  <si>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</si>
  <si>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</si>
  <si>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</si>
  <si>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</si>
  <si>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</si>
  <si>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</si>
  <si>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</si>
  <si>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</si>
  <si>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</si>
  <si>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</si>
  <si>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</si>
  <si>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</si>
  <si>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</si>
  <si>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</si>
  <si>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</si>
  <si>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</si>
  <si>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</si>
  <si>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</si>
  <si>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</si>
  <si>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</si>
  <si>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</si>
  <si>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</si>
  <si>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</si>
  <si>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</si>
  <si>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</si>
  <si>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</si>
  <si>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</si>
  <si>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</si>
  <si>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</si>
  <si>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</si>
  <si>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</si>
  <si>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</si>
  <si>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</si>
  <si>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</si>
  <si>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</si>
  <si>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</si>
  <si>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</si>
  <si>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</si>
  <si>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</si>
  <si>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</si>
  <si>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</si>
  <si>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</si>
  <si>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</si>
  <si>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</si>
  <si>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</si>
  <si>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</si>
  <si>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</si>
  <si>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</si>
  <si>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</si>
  <si>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</si>
  <si>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</si>
  <si>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</si>
  <si>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</si>
  <si>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</si>
  <si>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</si>
  <si>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</si>
  <si>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</si>
  <si>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</si>
  <si>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</si>
  <si>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</si>
  <si>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</si>
  <si>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</si>
  <si>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</si>
  <si>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</si>
  <si>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</si>
  <si>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</si>
  <si>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</si>
  <si>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</si>
  <si>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</si>
  <si>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</si>
  <si>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</si>
  <si>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</si>
  <si>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</si>
  <si>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</si>
  <si>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</si>
  <si>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</si>
  <si>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</si>
  <si>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</si>
  <si>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</si>
  <si>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</si>
  <si>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</si>
  <si>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</si>
  <si>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</si>
  <si>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</si>
  <si>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</si>
  <si>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</si>
  <si>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</si>
  <si>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</si>
  <si>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</si>
  <si>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</si>
  <si>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</si>
  <si>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</si>
  <si>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</si>
  <si>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</si>
  <si>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</si>
  <si>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</si>
  <si>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</si>
  <si>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</si>
  <si>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</si>
  <si>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</si>
  <si>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</si>
  <si>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</si>
  <si>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</si>
  <si>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</si>
  <si>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</si>
  <si>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</si>
  <si>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</si>
  <si>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</si>
  <si>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</si>
  <si>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</si>
  <si>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</si>
  <si>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</si>
  <si>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</si>
  <si>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</si>
  <si>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</si>
  <si>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</si>
  <si>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</si>
  <si>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</si>
  <si>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</si>
  <si>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</si>
  <si>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</si>
  <si>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</si>
  <si>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</si>
  <si>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</si>
  <si>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</si>
  <si>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</si>
  <si>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</si>
  <si>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</si>
  <si>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</si>
  <si>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</si>
  <si>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</si>
  <si>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</si>
  <si>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</si>
  <si>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</si>
  <si>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</si>
  <si>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</si>
  <si>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</si>
  <si>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</si>
  <si>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</si>
  <si>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</si>
  <si>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</si>
  <si>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</si>
  <si>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</si>
  <si>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</si>
  <si>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</si>
  <si>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</si>
  <si>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</si>
  <si>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</si>
  <si>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</si>
  <si>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</si>
  <si>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</si>
  <si>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</si>
  <si>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</si>
  <si>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</si>
  <si>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</si>
  <si>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</si>
  <si>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</si>
  <si>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</si>
  <si>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</si>
  <si>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</si>
  <si>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</si>
  <si>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</si>
  <si>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</si>
  <si>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</si>
  <si>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</si>
  <si>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</si>
  <si>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</si>
  <si>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</si>
  <si>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</si>
  <si>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</si>
  <si>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</si>
  <si>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</si>
  <si>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</si>
  <si>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</si>
  <si>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</si>
  <si>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</si>
  <si>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</si>
  <si>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</si>
  <si>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</si>
  <si>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</si>
  <si>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</si>
  <si>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</si>
  <si>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</si>
  <si>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</si>
  <si>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</si>
  <si>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</si>
  <si>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</si>
  <si>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</si>
  <si>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</si>
  <si>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</si>
  <si>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</si>
  <si>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</si>
  <si>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</si>
  <si>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</si>
  <si>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</si>
  <si>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</si>
  <si>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</si>
  <si>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</si>
  <si>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</si>
  <si>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</si>
  <si>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</si>
  <si>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</si>
  <si>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</si>
  <si>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</si>
  <si>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</si>
  <si>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</si>
  <si>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</si>
  <si>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</si>
  <si>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</si>
  <si>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</si>
  <si>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</si>
  <si>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</si>
  <si>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</si>
  <si>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</si>
  <si>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</si>
  <si>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</si>
  <si>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</si>
  <si>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</si>
  <si>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</si>
  <si>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</si>
  <si>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</si>
  <si>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</si>
  <si>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</si>
  <si>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</si>
  <si>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</si>
  <si>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</si>
  <si>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</si>
  <si>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</si>
  <si>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</si>
  <si>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</si>
  <si>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</si>
  <si>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</si>
  <si>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</si>
  <si>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</si>
  <si>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</si>
  <si>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</si>
  <si>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</si>
  <si>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</si>
  <si>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</si>
  <si>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</si>
  <si>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</si>
  <si>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</si>
  <si>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</si>
  <si>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</si>
  <si>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</si>
  <si>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</si>
  <si>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</si>
  <si>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</si>
  <si>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</si>
  <si>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</si>
  <si>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</si>
  <si>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</si>
  <si>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</si>
  <si>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</si>
  <si>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</si>
  <si>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</si>
  <si>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</si>
  <si>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</si>
  <si>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</si>
  <si>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</si>
  <si>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</si>
  <si>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</si>
  <si>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</si>
  <si>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</si>
  <si>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</si>
  <si>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</si>
  <si>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</si>
  <si>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</si>
  <si>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</si>
  <si>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</si>
  <si>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</si>
  <si>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</si>
  <si>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</si>
  <si>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</si>
  <si>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</si>
  <si>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</si>
  <si>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</si>
  <si>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</si>
  <si>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</si>
  <si>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</si>
  <si>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</si>
  <si>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</si>
  <si>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</si>
  <si>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</si>
  <si>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</si>
  <si>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</si>
  <si>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</si>
  <si>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</si>
  <si>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</si>
  <si>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</si>
  <si>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</si>
  <si>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</si>
  <si>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</si>
  <si>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</si>
  <si>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</si>
  <si>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</si>
  <si>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</si>
  <si>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</si>
  <si>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</si>
  <si>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</si>
  <si>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</si>
  <si>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</si>
  <si>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</si>
  <si>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</si>
  <si>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</si>
  <si>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</si>
  <si>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</si>
  <si>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</si>
  <si>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</si>
  <si>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</si>
  <si>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</si>
  <si>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</si>
  <si>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</si>
  <si>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</si>
  <si>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</si>
  <si>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</si>
  <si>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</si>
  <si>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</si>
  <si>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</si>
  <si>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</si>
  <si>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</si>
  <si>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</si>
  <si>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</si>
  <si>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</si>
  <si>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</si>
  <si>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</si>
  <si>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</si>
  <si>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</si>
  <si>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</si>
  <si>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</si>
  <si>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</si>
  <si>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</si>
  <si>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</si>
  <si>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</si>
  <si>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</si>
  <si>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</si>
  <si>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</si>
  <si>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</si>
  <si>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</si>
  <si>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</si>
  <si>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</si>
  <si>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</si>
  <si>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</si>
  <si>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</si>
  <si>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</si>
  <si>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</si>
  <si>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</si>
  <si>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</si>
  <si>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</si>
  <si>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</si>
  <si>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</si>
  <si>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</si>
  <si>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</si>
  <si>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</si>
  <si>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</si>
  <si>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</si>
  <si>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</si>
  <si>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</si>
  <si>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</si>
  <si>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</si>
  <si>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</si>
  <si>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</si>
  <si>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</si>
  <si>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</si>
  <si>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</si>
  <si>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</si>
  <si>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</si>
  <si>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</si>
  <si>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</si>
  <si>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</si>
  <si>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</si>
  <si>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</si>
  <si>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</si>
  <si>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</si>
  <si>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</si>
  <si>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</si>
  <si>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</si>
  <si>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</si>
  <si>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</si>
  <si>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</si>
  <si>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</si>
  <si>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</si>
  <si>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</si>
  <si>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</si>
  <si>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</si>
  <si>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</si>
  <si>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</si>
  <si>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</si>
  <si>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</si>
  <si>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</si>
  <si>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</si>
  <si>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</si>
  <si>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</si>
  <si>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</si>
  <si>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</si>
  <si>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</si>
  <si>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</si>
  <si>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</si>
  <si>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</si>
  <si>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</si>
  <si>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</si>
  <si>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</si>
  <si>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</si>
  <si>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</si>
  <si>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</si>
  <si>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</si>
  <si>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</si>
  <si>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</si>
  <si>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</si>
  <si>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</si>
  <si>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</si>
  <si>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</si>
  <si>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</si>
  <si>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</si>
  <si>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</si>
  <si>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</si>
  <si>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</si>
  <si>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</si>
  <si>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</si>
  <si>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</si>
  <si>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</si>
  <si>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</si>
  <si>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</si>
  <si>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</si>
  <si>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</si>
  <si>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</si>
  <si>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</si>
  <si>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</si>
  <si>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</si>
  <si>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</si>
  <si>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</si>
  <si>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</si>
  <si>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</si>
  <si>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</si>
  <si>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</si>
  <si>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</si>
  <si>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</si>
  <si>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</si>
  <si>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</si>
  <si>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</si>
  <si>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</si>
  <si>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</si>
  <si>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</si>
  <si>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</si>
  <si>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</si>
  <si>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</si>
  <si>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</si>
  <si>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</si>
  <si>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</si>
  <si>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</si>
  <si>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</si>
  <si>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</si>
  <si>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</si>
  <si>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</si>
  <si>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</si>
  <si>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</si>
  <si>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</si>
  <si>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</si>
  <si>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</si>
  <si>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</si>
  <si>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</si>
  <si>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</si>
  <si>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</si>
  <si>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</si>
  <si>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</si>
  <si>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</si>
  <si>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</si>
  <si>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</si>
  <si>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</si>
  <si>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</si>
  <si>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</si>
  <si>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</si>
  <si>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</si>
  <si>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</si>
  <si>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</si>
  <si>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</si>
  <si>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</si>
  <si>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</si>
  <si>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</si>
  <si>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</si>
  <si>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</si>
  <si>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</si>
  <si>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</si>
  <si>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</si>
  <si>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</si>
  <si>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</si>
  <si>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</si>
  <si>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</si>
  <si>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</si>
  <si>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</si>
  <si>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</si>
  <si>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</si>
  <si>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</si>
  <si>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</si>
  <si>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</si>
  <si>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</si>
  <si>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</si>
  <si>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</si>
  <si>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</si>
  <si>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</si>
  <si>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</si>
  <si>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</si>
  <si>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</si>
  <si>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</si>
  <si>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</si>
  <si>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</si>
  <si>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</si>
  <si>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</si>
  <si>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</si>
  <si>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</si>
  <si>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</si>
  <si>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</si>
  <si>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</si>
  <si>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</si>
  <si>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</si>
  <si>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</si>
  <si>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</si>
  <si>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</si>
  <si>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</si>
  <si>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</si>
  <si>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</si>
  <si>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</si>
  <si>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</si>
  <si>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</si>
  <si>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</si>
  <si>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</si>
  <si>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</si>
  <si>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</si>
  <si>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</si>
  <si>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</si>
  <si>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</si>
  <si>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</si>
  <si>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</si>
  <si>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</si>
  <si>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</si>
  <si>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</si>
  <si>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</si>
  <si>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</si>
  <si>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</si>
  <si>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</si>
  <si>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</si>
  <si>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</si>
  <si>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</si>
  <si>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</si>
  <si>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</si>
  <si>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</si>
  <si>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</si>
  <si>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</si>
  <si>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</si>
  <si>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</si>
  <si>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</si>
  <si>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</si>
  <si>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</si>
  <si>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</si>
  <si>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</si>
  <si>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</si>
  <si>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</si>
  <si>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</si>
  <si>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</si>
  <si>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</si>
  <si>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</si>
  <si>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</si>
  <si>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</si>
  <si>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</si>
  <si>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</si>
  <si>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</si>
  <si>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</si>
  <si>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</si>
  <si>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</si>
  <si>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</si>
  <si>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</si>
  <si>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</si>
  <si>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</si>
  <si>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</si>
  <si>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</si>
  <si>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</si>
  <si>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</si>
  <si>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</si>
  <si>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</si>
  <si>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</si>
  <si>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</si>
  <si>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</si>
  <si>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</si>
  <si>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</si>
  <si>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</si>
  <si>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</si>
  <si>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</si>
  <si>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</si>
  <si>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</si>
  <si>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</si>
  <si>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</si>
  <si>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</si>
  <si>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</si>
  <si>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</si>
  <si>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</si>
  <si>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</si>
  <si>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</si>
  <si>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</si>
  <si>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</si>
  <si>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</si>
  <si>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</si>
  <si>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</si>
  <si>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</si>
  <si>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</si>
  <si>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</si>
  <si>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</si>
  <si>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</si>
  <si>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</si>
  <si>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</si>
  <si>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</si>
  <si>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</si>
  <si>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</si>
  <si>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</si>
  <si>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</si>
  <si>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</si>
  <si>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</si>
  <si>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</si>
  <si>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</si>
  <si>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</si>
  <si>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</si>
  <si>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</si>
  <si>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</si>
  <si>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</si>
  <si>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</si>
  <si>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</si>
  <si>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</si>
  <si>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</si>
  <si>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</si>
  <si>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</si>
  <si>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</si>
  <si>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</si>
  <si>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</si>
  <si>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</si>
  <si>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</si>
  <si>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</si>
  <si>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</si>
  <si>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</si>
  <si>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</si>
  <si>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</si>
  <si>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</si>
  <si>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</si>
  <si>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</si>
  <si>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</si>
  <si>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</si>
  <si>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</si>
  <si>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</si>
  <si>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</si>
  <si>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</si>
  <si>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</si>
  <si>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</si>
  <si>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</si>
  <si>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</si>
  <si>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</si>
  <si>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</si>
  <si>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</si>
  <si>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</si>
  <si>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</si>
  <si>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</si>
  <si>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</si>
  <si>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</si>
  <si>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</si>
  <si>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</si>
  <si>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</si>
  <si>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</si>
  <si>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</si>
  <si>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</si>
  <si>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</si>
  <si>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</si>
  <si>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</si>
  <si>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</si>
  <si>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</si>
  <si>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</si>
  <si>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</si>
  <si>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</si>
  <si>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</si>
  <si>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</si>
  <si>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</si>
  <si>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</si>
  <si>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</si>
  <si>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</si>
  <si>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</si>
  <si>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</si>
  <si>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</si>
  <si>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</si>
  <si>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</si>
  <si>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</si>
  <si>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</si>
  <si>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</si>
  <si>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</si>
  <si>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</si>
  <si>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</si>
  <si>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</si>
  <si>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</si>
  <si>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</si>
  <si>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</si>
  <si>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</si>
  <si>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</si>
  <si>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</si>
  <si>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</si>
  <si>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</si>
  <si>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</si>
  <si>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</si>
  <si>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</si>
  <si>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</si>
  <si>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</si>
  <si>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</si>
  <si>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</si>
  <si>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</si>
  <si>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</si>
  <si>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</si>
  <si>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</si>
  <si>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</si>
  <si>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</si>
  <si>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</si>
  <si>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</si>
  <si>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</si>
  <si>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</si>
  <si>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</si>
  <si>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</si>
  <si>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</si>
  <si>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</si>
  <si>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</si>
  <si>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</si>
  <si>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</si>
  <si>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</si>
  <si>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</si>
  <si>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</si>
  <si>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</si>
  <si>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</si>
  <si>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</si>
  <si>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</si>
  <si>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</si>
  <si>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</si>
  <si>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</si>
  <si>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</si>
  <si>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</si>
  <si>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</si>
  <si>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</si>
  <si>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</si>
  <si>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</si>
  <si>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</si>
  <si>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</si>
  <si>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</si>
  <si>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</si>
  <si>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</si>
  <si>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</si>
  <si>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</si>
  <si>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</si>
  <si>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</si>
  <si>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</si>
  <si>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</si>
  <si>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</si>
  <si>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</si>
  <si>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</si>
  <si>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</si>
  <si>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</si>
  <si>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</si>
  <si>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</si>
  <si>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</si>
  <si>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</si>
  <si>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</si>
  <si>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</si>
  <si>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</si>
  <si>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</si>
  <si>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</si>
  <si>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</si>
  <si>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</si>
  <si>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</si>
  <si>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</si>
  <si>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</si>
  <si>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</si>
  <si>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</si>
  <si>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</si>
  <si>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</si>
  <si>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</si>
  <si>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</si>
  <si>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</si>
  <si>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</si>
  <si>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</si>
  <si>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</si>
  <si>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</si>
  <si>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</si>
  <si>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</si>
  <si>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</si>
  <si>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</si>
  <si>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</si>
  <si>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</si>
  <si>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</si>
  <si>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</si>
  <si>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</si>
  <si>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</si>
  <si>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</si>
  <si>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</si>
  <si>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</si>
  <si>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</si>
  <si>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</si>
  <si>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</si>
  <si>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</si>
  <si>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</si>
  <si>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</si>
  <si>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</si>
  <si>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</si>
  <si>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</si>
  <si>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</si>
  <si>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</si>
  <si>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</si>
  <si>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</si>
  <si>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</si>
  <si>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</si>
  <si>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</si>
  <si>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</si>
  <si>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</si>
  <si>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</si>
  <si>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</si>
  <si>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</si>
  <si>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</si>
  <si>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</si>
  <si>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</si>
  <si>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</si>
  <si>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</si>
  <si>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</si>
  <si>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</si>
  <si>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</si>
  <si>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</si>
  <si>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</si>
  <si>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</si>
  <si>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</si>
  <si>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</si>
  <si>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</si>
  <si>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</si>
  <si>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</si>
  <si>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</si>
  <si>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</si>
  <si>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</si>
  <si>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</si>
  <si>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</si>
  <si>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</si>
  <si>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</si>
  <si>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</si>
  <si>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</si>
  <si>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</si>
  <si>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</si>
  <si>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</si>
  <si>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</si>
  <si>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</si>
  <si>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</si>
  <si>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</si>
  <si>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</si>
  <si>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</si>
  <si>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</si>
  <si>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</si>
  <si>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</si>
  <si>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</si>
  <si>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</si>
  <si>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</si>
  <si>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</si>
  <si>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</si>
  <si>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</si>
  <si>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</si>
  <si>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</si>
  <si>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</si>
  <si>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</si>
  <si>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</si>
  <si>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</si>
  <si>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</si>
  <si>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</si>
  <si>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</si>
  <si>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</si>
  <si>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</si>
  <si>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</si>
  <si>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</si>
  <si>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</si>
  <si>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</si>
  <si>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</si>
  <si>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</si>
  <si>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</si>
  <si>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</si>
  <si>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</si>
  <si>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</si>
  <si>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</si>
  <si>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</si>
  <si>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</si>
  <si>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</si>
  <si>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</si>
  <si>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</si>
  <si>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</si>
  <si>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</si>
  <si>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</si>
  <si>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</si>
  <si>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</si>
  <si>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</si>
  <si>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</si>
  <si>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</si>
  <si>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</si>
  <si>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</si>
  <si>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</si>
  <si>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</si>
  <si>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</si>
  <si>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</si>
  <si>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</si>
  <si>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</si>
  <si>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</si>
  <si>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</si>
  <si>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</si>
  <si>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</si>
  <si>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</si>
  <si>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</si>
  <si>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</si>
  <si>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</si>
  <si>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</si>
  <si>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</si>
  <si>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</si>
  <si>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</si>
  <si>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</si>
  <si>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</si>
  <si>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</si>
  <si>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</si>
  <si>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</si>
  <si>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</si>
  <si>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</si>
  <si>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</si>
  <si>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</si>
  <si>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</si>
  <si>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</si>
  <si>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</si>
  <si>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</si>
  <si>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</si>
  <si>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</si>
  <si>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</si>
  <si>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</si>
  <si>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</si>
  <si>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</si>
  <si>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</si>
  <si>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</si>
  <si>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</si>
  <si>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</si>
  <si>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</si>
  <si>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</si>
  <si>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</si>
  <si>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</si>
  <si>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</si>
  <si>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</si>
  <si>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</si>
  <si>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</si>
  <si>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</si>
  <si>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</si>
  <si>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</si>
  <si>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</si>
  <si>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</si>
  <si>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</si>
  <si>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</si>
  <si>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</si>
  <si>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</si>
  <si>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</si>
  <si>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</si>
  <si>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</si>
  <si>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</si>
  <si>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</si>
  <si>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</si>
  <si>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</si>
  <si>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</si>
  <si>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</si>
  <si>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</si>
  <si>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</si>
  <si>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</si>
  <si>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</si>
  <si>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</si>
  <si>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</si>
  <si>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</si>
  <si>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</si>
  <si>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</si>
  <si>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</si>
  <si>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</si>
  <si>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</si>
  <si>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</si>
  <si>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</si>
  <si>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</si>
  <si>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</si>
  <si>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</si>
  <si>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</si>
  <si>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</si>
  <si>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</si>
  <si>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</si>
  <si>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</si>
  <si>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</si>
  <si>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</si>
  <si>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</si>
  <si>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</si>
  <si>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</si>
  <si>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</si>
  <si>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</si>
  <si>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</si>
  <si>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</si>
  <si>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</si>
  <si>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</si>
  <si>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</si>
  <si>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</si>
  <si>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</si>
  <si>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</si>
  <si>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</si>
  <si>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</si>
  <si>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</si>
  <si>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</si>
  <si>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</si>
  <si>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</si>
  <si>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</si>
  <si>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</si>
  <si>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</si>
  <si>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</si>
  <si>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</si>
  <si>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</si>
  <si>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</si>
  <si>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</si>
  <si>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</si>
  <si>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</si>
  <si>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</si>
  <si>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</si>
  <si>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</si>
  <si>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</si>
  <si>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</si>
  <si>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</si>
  <si>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</si>
  <si>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</si>
  <si>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</si>
  <si>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</si>
  <si>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</si>
  <si>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</si>
  <si>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</si>
  <si>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</si>
  <si>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</si>
  <si>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</si>
  <si>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</si>
  <si>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</si>
  <si>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</si>
  <si>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</si>
  <si>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</si>
  <si>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</si>
  <si>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</si>
  <si>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</si>
  <si>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</si>
  <si>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</si>
  <si>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</si>
  <si>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</si>
  <si>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</si>
  <si>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</si>
  <si>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</si>
  <si>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</si>
  <si>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</si>
  <si>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</si>
  <si>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</si>
  <si>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</si>
  <si>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</si>
  <si>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</si>
  <si>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</si>
  <si>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</si>
  <si>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</si>
  <si>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</si>
  <si>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</si>
  <si>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</si>
  <si>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</si>
  <si>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</si>
  <si>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</si>
  <si>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</si>
  <si>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</si>
  <si>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</si>
  <si>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</si>
  <si>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</si>
  <si>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</si>
  <si>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</si>
  <si>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</si>
  <si>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</si>
  <si>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</si>
  <si>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</si>
  <si>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</si>
  <si>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</si>
  <si>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</si>
  <si>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</si>
  <si>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</si>
  <si>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</si>
  <si>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</si>
  <si>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</si>
  <si>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</si>
  <si>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</si>
  <si>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</si>
  <si>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</si>
  <si>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</si>
  <si>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</si>
  <si>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</si>
  <si>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</si>
  <si>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</si>
  <si>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</si>
  <si>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</si>
  <si>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</si>
  <si>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</si>
  <si>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</si>
  <si>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</si>
  <si>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</si>
  <si>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</si>
  <si>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</si>
  <si>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</si>
  <si>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</si>
  <si>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</si>
  <si>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</si>
  <si>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</si>
  <si>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</si>
  <si>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</si>
  <si>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</si>
  <si>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</si>
  <si>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</si>
  <si>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</si>
  <si>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</si>
  <si>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</si>
  <si>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</si>
  <si>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</si>
  <si>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</si>
  <si>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</si>
  <si>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</si>
  <si>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</si>
  <si>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</si>
  <si>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</si>
  <si>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</si>
  <si>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</si>
  <si>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</si>
  <si>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</si>
  <si>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</si>
  <si>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</si>
  <si>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</si>
  <si>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</si>
  <si>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</si>
  <si>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</si>
  <si>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</si>
  <si>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</si>
  <si>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</si>
  <si>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</si>
  <si>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</si>
  <si>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</si>
  <si>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</si>
  <si>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</si>
  <si>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</si>
  <si>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</si>
  <si>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</si>
  <si>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</si>
  <si>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</si>
  <si>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</si>
  <si>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</si>
  <si>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</si>
  <si>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</si>
  <si>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</si>
  <si>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</si>
  <si>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</si>
  <si>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</si>
  <si>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</si>
  <si>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</si>
  <si>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</si>
  <si>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</si>
  <si>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</si>
  <si>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</si>
  <si>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</si>
  <si>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</si>
  <si>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</si>
  <si>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</si>
  <si>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</si>
  <si>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</si>
  <si>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</si>
  <si>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</si>
  <si>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</si>
  <si>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</si>
  <si>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</si>
  <si>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</si>
  <si>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</si>
  <si>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</si>
  <si>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</si>
  <si>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</si>
  <si>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</si>
  <si>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</si>
  <si>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</si>
  <si>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</si>
  <si>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</si>
  <si>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</si>
  <si>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</si>
  <si>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</si>
  <si>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</si>
  <si>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</si>
  <si>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</si>
  <si>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</si>
  <si>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</si>
  <si>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</si>
  <si>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</si>
  <si>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</si>
  <si>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</si>
  <si>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</si>
  <si>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</si>
  <si>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</si>
  <si>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</si>
  <si>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</si>
  <si>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</si>
  <si>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</si>
  <si>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</si>
  <si>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</si>
  <si>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</si>
  <si>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</si>
  <si>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</si>
  <si>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</si>
  <si>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</si>
  <si>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</si>
  <si>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</si>
  <si>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</si>
  <si>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</si>
  <si>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</si>
  <si>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</si>
  <si>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</si>
  <si>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</si>
  <si>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</si>
  <si>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</si>
  <si>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</si>
  <si>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</si>
  <si>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</si>
  <si>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</si>
  <si>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</si>
  <si>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</si>
  <si>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</si>
  <si>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</si>
  <si>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</si>
  <si>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</si>
  <si>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</si>
  <si>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</si>
  <si>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</si>
  <si>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</si>
  <si>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</si>
  <si>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</si>
  <si>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</si>
  <si>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</si>
  <si>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</si>
  <si>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</si>
  <si>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</si>
  <si>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</si>
  <si>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</si>
  <si>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</si>
  <si>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</si>
  <si>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</si>
  <si>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</si>
  <si>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</si>
  <si>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</si>
  <si>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</si>
  <si>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</si>
  <si>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</si>
  <si>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</si>
  <si>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</si>
  <si>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</si>
  <si>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</si>
  <si>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</si>
  <si>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</si>
  <si>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</si>
  <si>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</si>
  <si>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</si>
  <si>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</si>
  <si>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</si>
  <si>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</si>
  <si>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</si>
  <si>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</si>
  <si>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</si>
  <si>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</si>
  <si>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</si>
  <si>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</si>
  <si>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</si>
  <si>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</si>
  <si>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</si>
  <si>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</si>
  <si>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</si>
  <si>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</si>
  <si>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</si>
  <si>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</si>
  <si>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</si>
  <si>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</si>
  <si>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</si>
  <si>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</si>
  <si>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</si>
  <si>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</si>
  <si>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</si>
  <si>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</si>
  <si>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</si>
  <si>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</si>
  <si>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</si>
  <si>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</si>
  <si>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</si>
  <si>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</si>
  <si>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</si>
  <si>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</si>
  <si>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</si>
  <si>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</si>
  <si>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</si>
  <si>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</si>
  <si>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</si>
  <si>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</si>
  <si>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</si>
  <si>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</si>
  <si>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</si>
  <si>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</si>
  <si>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</si>
  <si>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</si>
  <si>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</si>
  <si>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</si>
  <si>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</si>
  <si>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</si>
  <si>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</si>
  <si>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</si>
  <si>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</si>
  <si>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</si>
  <si>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</si>
  <si>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</si>
  <si>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</si>
  <si>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</si>
  <si>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</si>
  <si>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</si>
  <si>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</si>
  <si>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</si>
  <si>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</si>
  <si>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</si>
  <si>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</si>
  <si>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</si>
  <si>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</si>
  <si>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</si>
  <si>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</si>
  <si>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</si>
  <si>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</si>
  <si>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</si>
  <si>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</si>
  <si>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</si>
  <si>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</si>
  <si>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</si>
  <si>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</si>
  <si>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</si>
  <si>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</si>
  <si>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</si>
  <si>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</si>
  <si>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</si>
  <si>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</si>
  <si>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</si>
  <si>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</si>
  <si>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</si>
  <si>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</si>
  <si>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</si>
  <si>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</si>
  <si>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</si>
  <si>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</si>
  <si>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</si>
  <si>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</si>
  <si>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</si>
  <si>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</si>
  <si>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</si>
  <si>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</si>
  <si>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</si>
  <si>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</si>
  <si>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</si>
  <si>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</si>
  <si>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</si>
  <si>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</si>
  <si>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</si>
  <si>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</si>
  <si>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</si>
  <si>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</si>
  <si>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</si>
  <si>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</si>
  <si>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</si>
  <si>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</si>
  <si>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</si>
  <si>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</si>
  <si>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</si>
  <si>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</si>
  <si>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</si>
  <si>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</si>
  <si>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</si>
  <si>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</si>
  <si>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</si>
  <si>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</si>
  <si>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</si>
  <si>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</si>
  <si>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</si>
  <si>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</si>
  <si>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</si>
  <si>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</si>
  <si>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</si>
  <si>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</si>
  <si>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</si>
  <si>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</si>
  <si>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</si>
  <si>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</si>
  <si>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</si>
  <si>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</si>
  <si>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</si>
  <si>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</si>
  <si>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</si>
  <si>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</si>
  <si>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</si>
  <si>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</si>
  <si>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</si>
  <si>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</si>
  <si>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</si>
  <si>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</si>
  <si>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</si>
  <si>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</si>
  <si>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</si>
  <si>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</si>
  <si>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</si>
  <si>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</si>
  <si>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</si>
  <si>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</si>
  <si>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</si>
  <si>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</si>
  <si>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</si>
  <si>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</si>
  <si>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</si>
  <si>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</si>
  <si>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</si>
  <si>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</si>
  <si>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</si>
  <si>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</si>
  <si>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</si>
  <si>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</si>
  <si>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</si>
  <si>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</si>
  <si>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</si>
  <si>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</si>
  <si>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</si>
  <si>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</si>
  <si>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</si>
  <si>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</si>
  <si>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</si>
  <si>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</si>
  <si>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</si>
  <si>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</si>
  <si>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</si>
  <si>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</si>
  <si>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</si>
  <si>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</si>
  <si>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</si>
  <si>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</si>
  <si>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</si>
  <si>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</si>
  <si>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</si>
  <si>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</si>
  <si>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</si>
  <si>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</si>
  <si>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</si>
  <si>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</si>
  <si>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</si>
  <si>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</si>
  <si>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</si>
  <si>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</si>
  <si>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</si>
  <si>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</si>
  <si>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</si>
  <si>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</si>
  <si>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</si>
  <si>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</si>
  <si>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</si>
  <si>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</si>
  <si>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</si>
  <si>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</si>
  <si>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</si>
  <si>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</si>
  <si>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</si>
  <si>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</si>
  <si>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</si>
  <si>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</si>
  <si>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</si>
  <si>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</si>
  <si>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</si>
  <si>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</si>
  <si>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</si>
  <si>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</si>
  <si>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</si>
  <si>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</si>
  <si>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</si>
  <si>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</si>
  <si>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</si>
  <si>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</si>
  <si>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</si>
  <si>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</si>
  <si>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</si>
  <si>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</si>
  <si>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</si>
  <si>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</si>
  <si>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</si>
  <si>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</si>
  <si>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</si>
  <si>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</si>
  <si>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</si>
  <si>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</si>
  <si>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</si>
  <si>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</si>
  <si>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</si>
  <si>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</si>
  <si>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</si>
  <si>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</si>
  <si>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</si>
  <si>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</si>
  <si>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</si>
  <si>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</si>
  <si>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</si>
  <si>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</si>
  <si>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</si>
  <si>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</si>
  <si>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</si>
  <si>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</si>
  <si>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</si>
  <si>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</si>
  <si>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</si>
  <si>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</si>
  <si>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</si>
  <si>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</si>
  <si>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</si>
  <si>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</si>
  <si>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</si>
  <si>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</si>
  <si>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</si>
  <si>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</si>
  <si>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</si>
  <si>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</si>
  <si>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</si>
  <si>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</si>
  <si>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</si>
  <si>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</si>
  <si>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</si>
  <si>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</si>
  <si>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</si>
  <si>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</si>
  <si>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</si>
  <si>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</si>
  <si>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</si>
  <si>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</si>
  <si>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</si>
  <si>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</si>
  <si>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</si>
  <si>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</si>
  <si>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</si>
  <si>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</si>
  <si>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</si>
  <si>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</si>
  <si>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</si>
  <si>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</si>
  <si>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</si>
  <si>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</si>
  <si>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</si>
  <si>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</si>
  <si>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</si>
  <si>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</si>
  <si>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</si>
  <si>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</si>
  <si>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</si>
  <si>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</si>
  <si>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</si>
  <si>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</si>
  <si>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</si>
  <si>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</si>
  <si>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</si>
  <si>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</si>
  <si>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</si>
  <si>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</si>
  <si>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</si>
  <si>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</si>
  <si>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</si>
  <si>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</si>
  <si>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</si>
  <si>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</si>
  <si>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</si>
  <si>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</si>
  <si>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</si>
  <si>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</si>
  <si>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</si>
  <si>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</si>
  <si>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</si>
  <si>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</si>
  <si>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</si>
  <si>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</si>
  <si>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</si>
  <si>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</si>
  <si>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</si>
  <si>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</si>
  <si>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</si>
  <si>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</si>
  <si>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</si>
  <si>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</si>
  <si>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</si>
  <si>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</si>
  <si>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</si>
  <si>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</si>
  <si>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</si>
  <si>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</si>
  <si>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</si>
  <si>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</si>
  <si>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</si>
  <si>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</si>
  <si>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</si>
  <si>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</si>
  <si>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</si>
  <si>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</si>
  <si>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</si>
  <si>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</si>
  <si>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</si>
  <si>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</si>
  <si>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</si>
  <si>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</si>
  <si>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</si>
  <si>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</si>
  <si>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</si>
  <si>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</si>
  <si>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</si>
  <si>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</si>
  <si>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</si>
  <si>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</si>
  <si>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</si>
  <si>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</si>
  <si>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</si>
  <si>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</si>
  <si>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</si>
  <si>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</si>
  <si>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</si>
  <si>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</si>
  <si>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</si>
  <si>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</si>
  <si>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</si>
  <si>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</si>
  <si>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</si>
  <si>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</si>
  <si>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</si>
  <si>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</si>
  <si>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</si>
  <si>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</si>
  <si>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</si>
  <si>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</si>
  <si>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</si>
  <si>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</si>
  <si>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</si>
  <si>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</si>
  <si>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</si>
  <si>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</si>
  <si>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</si>
  <si>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</si>
  <si>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</si>
  <si>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</si>
  <si>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</si>
  <si>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</si>
  <si>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</si>
  <si>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</si>
  <si>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</si>
  <si>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</si>
  <si>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</si>
  <si>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</si>
  <si>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</si>
  <si>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</si>
  <si>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</si>
  <si>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</si>
  <si>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</si>
  <si>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</si>
  <si>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</si>
  <si>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</si>
  <si>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</si>
  <si>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</si>
  <si>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</si>
  <si>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</si>
  <si>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</si>
  <si>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</si>
  <si>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</si>
  <si>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</si>
  <si>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</si>
  <si>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</si>
  <si>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</si>
  <si>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</si>
  <si>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</si>
  <si>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</si>
  <si>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</si>
  <si>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</si>
  <si>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</si>
  <si>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</si>
  <si>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</si>
  <si>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</si>
  <si>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</si>
  <si>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</si>
  <si>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</si>
  <si>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</si>
  <si>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</si>
  <si>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</si>
  <si>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</si>
  <si>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</si>
  <si>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</si>
  <si>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</si>
  <si>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</si>
  <si>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</si>
  <si>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</si>
  <si>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</si>
  <si>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</si>
  <si>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</si>
  <si>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</si>
  <si>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</si>
  <si>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</si>
  <si>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</si>
  <si>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</si>
  <si>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</si>
  <si>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</si>
  <si>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</si>
  <si>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</si>
  <si>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</si>
  <si>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</si>
  <si>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</si>
  <si>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</si>
  <si>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</si>
  <si>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</si>
  <si>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</si>
  <si>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</si>
  <si>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</si>
  <si>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</si>
  <si>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</si>
  <si>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</si>
  <si>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</si>
  <si>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</si>
  <si>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</si>
  <si>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</si>
  <si>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</si>
  <si>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</si>
  <si>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</si>
  <si>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</si>
  <si>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</si>
  <si>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</si>
  <si>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</si>
  <si>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</si>
  <si>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</si>
  <si>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</si>
  <si>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</si>
  <si>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</si>
  <si>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</si>
  <si>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</si>
  <si>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</si>
  <si>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</si>
  <si>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</si>
  <si>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</si>
  <si>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</si>
  <si>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</si>
  <si>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</si>
  <si>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</si>
  <si>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</si>
  <si>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</si>
  <si>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</si>
  <si>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</si>
  <si>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</si>
  <si>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</si>
  <si>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</si>
  <si>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</si>
  <si>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</si>
  <si>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</si>
  <si>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</si>
  <si>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</si>
  <si>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</si>
  <si>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</si>
  <si>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</si>
  <si>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</si>
  <si>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</si>
  <si>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</si>
  <si>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</si>
  <si>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</si>
  <si>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</si>
  <si>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</si>
  <si>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</si>
  <si>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</si>
  <si>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</si>
  <si>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</si>
  <si>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</si>
  <si>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</si>
  <si>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</si>
  <si>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</si>
  <si>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</si>
  <si>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</si>
  <si>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</si>
  <si>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</si>
  <si>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</si>
  <si>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</si>
  <si>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</si>
  <si>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</si>
  <si>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</si>
  <si>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</si>
  <si>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</si>
  <si>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</si>
  <si>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</si>
  <si>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</si>
  <si>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</si>
  <si>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</si>
  <si>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</si>
  <si>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</si>
  <si>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</si>
  <si>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</si>
  <si>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</si>
  <si>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</si>
  <si>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</si>
  <si>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</si>
  <si>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</si>
  <si>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</si>
  <si>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</si>
  <si>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</si>
  <si>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</si>
  <si>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</si>
  <si>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</si>
  <si>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</si>
  <si>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</si>
  <si>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</si>
  <si>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</si>
  <si>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</si>
  <si>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</si>
  <si>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</si>
  <si>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</si>
  <si>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</si>
  <si>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</si>
  <si>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</si>
  <si>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</si>
  <si>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</si>
  <si>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</si>
  <si>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</si>
  <si>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</si>
  <si>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</si>
  <si>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</si>
  <si>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</si>
  <si>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</si>
  <si>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</si>
  <si>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</si>
  <si>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</si>
  <si>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</si>
  <si>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</si>
  <si>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</si>
  <si>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</si>
  <si>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</si>
  <si>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</si>
  <si>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</si>
  <si>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</si>
  <si>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</si>
  <si>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</si>
  <si>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</si>
  <si>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</si>
  <si>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</si>
  <si>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</si>
  <si>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</si>
  <si>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</si>
  <si>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</si>
  <si>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</si>
  <si>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</si>
  <si>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</si>
  <si>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</si>
  <si>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</si>
  <si>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</si>
  <si>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</si>
  <si>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</si>
  <si>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</si>
  <si>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</si>
  <si>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</si>
  <si>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</si>
  <si>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</si>
  <si>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</si>
  <si>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</si>
  <si>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</si>
  <si>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</si>
  <si>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</si>
  <si>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</si>
  <si>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</si>
  <si>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</si>
  <si>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</si>
  <si>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</si>
  <si>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</si>
  <si>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</si>
  <si>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</si>
  <si>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</si>
  <si>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</si>
  <si>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</si>
  <si>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</si>
  <si>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</si>
  <si>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</si>
  <si>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</si>
  <si>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</si>
  <si>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</si>
  <si>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</si>
  <si>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</si>
  <si>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</si>
  <si>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</si>
  <si>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</si>
  <si>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</si>
  <si>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</si>
  <si>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</si>
  <si>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</si>
  <si>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</si>
  <si>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</si>
  <si>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</si>
  <si>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</si>
  <si>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</si>
  <si>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</si>
  <si>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</si>
  <si>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</si>
  <si>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</si>
  <si>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</si>
  <si>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</si>
  <si>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</si>
  <si>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</si>
  <si>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</si>
  <si>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</si>
  <si>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</si>
  <si>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</si>
  <si>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</si>
  <si>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</si>
  <si>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</si>
  <si>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</si>
  <si>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</si>
  <si>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</si>
  <si>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</si>
  <si>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</si>
  <si>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</si>
  <si>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</si>
  <si>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</si>
  <si>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</si>
  <si>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</si>
  <si>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</si>
  <si>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</si>
  <si>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</si>
  <si>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</si>
  <si>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</si>
  <si>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</si>
  <si>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</si>
  <si>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</si>
  <si>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</si>
  <si>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</si>
  <si>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</si>
  <si>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</si>
  <si>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</si>
  <si>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</si>
  <si>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</si>
  <si>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</si>
  <si>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</si>
  <si>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</si>
  <si>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</si>
  <si>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</si>
  <si>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</si>
  <si>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</si>
  <si>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</si>
  <si>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</si>
  <si>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</si>
  <si>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</si>
  <si>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</si>
  <si>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</si>
  <si>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</si>
  <si>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</si>
  <si>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</si>
  <si>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</si>
  <si>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</si>
  <si>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</si>
  <si>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</si>
  <si>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</si>
  <si>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</si>
  <si>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</si>
  <si>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</si>
  <si>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</si>
  <si>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</si>
  <si>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</si>
  <si>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</si>
  <si>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</si>
  <si>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</si>
  <si>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</si>
  <si>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</si>
  <si>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</si>
  <si>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</si>
  <si>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</si>
  <si>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</si>
  <si>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</si>
  <si>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</si>
  <si>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</si>
  <si>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</si>
  <si>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</si>
  <si>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</si>
  <si>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</si>
  <si>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</si>
  <si>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</si>
  <si>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</si>
  <si>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</si>
  <si>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</si>
  <si>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</si>
  <si>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</si>
  <si>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</si>
  <si>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</si>
  <si>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</si>
  <si>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</si>
  <si>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</si>
  <si>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</si>
  <si>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</si>
  <si>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</si>
  <si>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</si>
  <si>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</si>
  <si>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</si>
  <si>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</si>
  <si>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</si>
  <si>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</si>
  <si>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</si>
  <si>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</si>
  <si>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</si>
  <si>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</si>
  <si>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</si>
  <si>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</si>
  <si>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</si>
  <si>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</si>
  <si>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</si>
  <si>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</si>
  <si>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</si>
  <si>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</si>
  <si>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</si>
  <si>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</si>
  <si>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</si>
  <si>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</si>
  <si>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</si>
  <si>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</si>
  <si>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</si>
  <si>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</si>
  <si>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</si>
  <si>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</si>
  <si>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</si>
  <si>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</si>
  <si>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</si>
  <si>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</si>
  <si>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</si>
  <si>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</si>
  <si>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</si>
  <si>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</si>
  <si>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</si>
  <si>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</si>
  <si>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</si>
  <si>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</si>
  <si>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</si>
  <si>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</si>
  <si>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</si>
  <si>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</si>
  <si>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</si>
  <si>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</si>
  <si>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</si>
  <si>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</si>
  <si>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</si>
  <si>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</si>
  <si>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</si>
  <si>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</si>
  <si>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</si>
  <si>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</si>
  <si>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</si>
  <si>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</si>
  <si>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</si>
  <si>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</si>
  <si>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</si>
  <si>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</si>
  <si>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</si>
  <si>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</si>
  <si>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</si>
  <si>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</si>
  <si>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</si>
  <si>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</si>
  <si>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</si>
  <si>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</si>
  <si>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</si>
  <si>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</si>
  <si>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</si>
  <si>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</si>
  <si>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</si>
  <si>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</si>
  <si>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</si>
  <si>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</si>
  <si>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</si>
  <si>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</si>
  <si>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</si>
  <si>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</si>
  <si>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</si>
  <si>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</si>
  <si>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</si>
  <si>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</si>
  <si>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</si>
  <si>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</si>
  <si>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</si>
  <si>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</si>
  <si>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</si>
  <si>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</si>
  <si>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</si>
  <si>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</si>
  <si>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</si>
  <si>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</si>
  <si>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</si>
  <si>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</si>
  <si>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</si>
  <si>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</si>
  <si>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</si>
  <si>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</si>
  <si>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</si>
  <si>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</si>
  <si>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</si>
  <si>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</si>
  <si>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</si>
  <si>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</si>
  <si>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</si>
  <si>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</si>
  <si>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</si>
  <si>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</si>
  <si>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</si>
  <si>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</si>
  <si>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</si>
  <si>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</si>
  <si>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</si>
  <si>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</si>
  <si>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</si>
  <si>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</si>
  <si>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</si>
  <si>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</si>
  <si>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</si>
  <si>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</si>
  <si>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</si>
  <si>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</si>
  <si>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</si>
  <si>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</si>
  <si>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</si>
  <si>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</si>
  <si>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</si>
  <si>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</si>
  <si>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</si>
  <si>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</si>
  <si>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</si>
  <si>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</si>
  <si>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</si>
  <si>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</si>
  <si>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</si>
  <si>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</si>
  <si>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</si>
  <si>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</si>
  <si>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</si>
  <si>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</si>
  <si>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</si>
  <si>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</si>
  <si>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</si>
  <si>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</si>
  <si>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</si>
  <si>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</si>
  <si>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</si>
  <si>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</si>
  <si>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</si>
  <si>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</si>
  <si>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</si>
  <si>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</si>
  <si>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</si>
  <si>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</si>
  <si>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</si>
  <si>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</si>
  <si>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</si>
  <si>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</si>
  <si>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</si>
  <si>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</si>
  <si>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</si>
  <si>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</si>
  <si>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</si>
  <si>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</si>
  <si>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</si>
  <si>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</si>
  <si>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</si>
  <si>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</si>
  <si>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</si>
  <si>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</si>
  <si>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</si>
  <si>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</si>
  <si>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</si>
  <si>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</si>
  <si>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</si>
  <si>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</si>
  <si>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</si>
  <si>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</si>
  <si>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</si>
  <si>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</si>
  <si>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</si>
  <si>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</si>
  <si>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</si>
  <si>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</si>
  <si>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</si>
  <si>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</si>
  <si>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</si>
  <si>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</si>
  <si>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</si>
  <si>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</si>
  <si>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</si>
  <si>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</si>
  <si>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</si>
  <si>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</si>
  <si>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</si>
  <si>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</si>
  <si>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</si>
  <si>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</si>
  <si>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</si>
  <si>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</si>
  <si>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</si>
  <si>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</si>
  <si>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</si>
  <si>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</si>
  <si>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</si>
  <si>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</si>
  <si>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</si>
  <si>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</si>
  <si>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</si>
  <si>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</si>
  <si>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</si>
  <si>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</si>
  <si>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</si>
  <si>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</si>
  <si>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</si>
  <si>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</si>
  <si>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</si>
  <si>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</si>
  <si>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</si>
  <si>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</si>
  <si>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</si>
  <si>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</si>
  <si>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</si>
  <si>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</si>
  <si>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</si>
  <si>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</si>
  <si>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</si>
  <si>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</si>
  <si>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</si>
  <si>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</si>
  <si>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</si>
  <si>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</si>
  <si>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</si>
  <si>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</si>
  <si>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</si>
  <si>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</si>
  <si>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</si>
  <si>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</si>
  <si>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</si>
  <si>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</si>
  <si>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</si>
  <si>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</si>
  <si>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</si>
  <si>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</si>
  <si>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</si>
  <si>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</si>
  <si>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</si>
  <si>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</si>
  <si>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</si>
  <si>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</si>
  <si>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</si>
  <si>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</si>
  <si>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</si>
  <si>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</si>
  <si>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</si>
  <si>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</si>
  <si>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</si>
  <si>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</si>
  <si>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</si>
  <si>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</si>
  <si>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</si>
  <si>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</si>
  <si>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</si>
  <si>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</si>
  <si>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</si>
  <si>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</si>
  <si>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</si>
  <si>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</si>
  <si>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</si>
  <si>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</si>
  <si>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</si>
  <si>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</si>
  <si>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</si>
  <si>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</si>
  <si>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</si>
  <si>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</si>
  <si>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</si>
  <si>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</si>
  <si>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</si>
  <si>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</si>
  <si>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</si>
  <si>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</si>
  <si>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</si>
  <si>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</si>
  <si>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</si>
  <si>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</si>
  <si>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</si>
  <si>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</si>
  <si>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</si>
  <si>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</si>
  <si>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</si>
  <si>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</si>
  <si>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</si>
  <si>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</si>
  <si>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</si>
  <si>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</si>
  <si>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</si>
  <si>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</si>
  <si>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</si>
  <si>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</si>
  <si>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</si>
  <si>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</si>
  <si>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</si>
  <si>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</si>
  <si>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</si>
  <si>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</si>
  <si>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</si>
  <si>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</si>
  <si>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</si>
  <si>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</si>
  <si>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</si>
  <si>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</si>
  <si>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</si>
  <si>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</si>
  <si>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</si>
  <si>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</si>
  <si>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</si>
  <si>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</si>
  <si>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</si>
  <si>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</si>
  <si>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</si>
  <si>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</si>
  <si>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</si>
  <si>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</si>
  <si>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</si>
  <si>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</si>
  <si>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</si>
  <si>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</si>
  <si>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</si>
  <si>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</si>
  <si>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</si>
  <si>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</si>
  <si>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</si>
  <si>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</si>
  <si>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</si>
  <si>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</si>
  <si>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</si>
  <si>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</si>
  <si>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</si>
  <si>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</si>
  <si>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</si>
  <si>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</si>
  <si>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</si>
  <si>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</si>
  <si>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</si>
  <si>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</si>
  <si>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</si>
  <si>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</si>
  <si>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</si>
  <si>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</si>
  <si>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</si>
  <si>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</si>
  <si>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</si>
  <si>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</si>
  <si>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</si>
  <si>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</si>
  <si>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</si>
  <si>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</si>
  <si>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</si>
  <si>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</si>
  <si>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</si>
  <si>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</si>
  <si>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</si>
  <si>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</si>
  <si>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</si>
  <si>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</si>
  <si>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</si>
  <si>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</si>
  <si>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</si>
  <si>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</si>
  <si>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</si>
  <si>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</si>
  <si>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</si>
  <si>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</si>
  <si>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</si>
  <si>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</si>
  <si>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</si>
  <si>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</si>
  <si>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</si>
  <si>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</si>
  <si>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</si>
  <si>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</si>
  <si>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</si>
  <si>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</si>
  <si>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</si>
  <si>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</si>
  <si>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</si>
  <si>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</si>
  <si>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</si>
  <si>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</si>
  <si>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</si>
  <si>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</si>
  <si>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</si>
  <si>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</si>
  <si>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</si>
  <si>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</si>
  <si>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</si>
  <si>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</si>
  <si>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</si>
  <si>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</si>
  <si>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</si>
  <si>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</si>
  <si>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</si>
  <si>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</si>
  <si>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</si>
  <si>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</si>
  <si>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</si>
  <si>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</si>
  <si>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</si>
  <si>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</si>
  <si>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</si>
  <si>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</si>
  <si>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</si>
  <si>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</si>
  <si>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</si>
  <si>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</si>
  <si>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</si>
  <si>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</si>
  <si>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</si>
  <si>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</si>
  <si>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</si>
  <si>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</si>
  <si>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</si>
  <si>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</si>
  <si>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</si>
  <si>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</si>
  <si>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</si>
  <si>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</si>
  <si>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</si>
  <si>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</si>
  <si>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</si>
  <si>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</si>
  <si>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</si>
  <si>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</si>
  <si>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</si>
  <si>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</si>
  <si>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</si>
  <si>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</si>
  <si>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</si>
  <si>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</si>
  <si>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</si>
  <si>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</si>
  <si>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</si>
  <si>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</si>
  <si>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</si>
  <si>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</si>
  <si>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</si>
  <si>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</si>
  <si>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</si>
  <si>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</si>
  <si>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</si>
  <si>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</si>
  <si>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</si>
  <si>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</si>
  <si>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</si>
  <si>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</si>
  <si>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</si>
  <si>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</si>
  <si>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</si>
  <si>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</si>
  <si>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</si>
  <si>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</si>
  <si>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</si>
  <si>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</si>
  <si>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</si>
  <si>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</si>
  <si>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</si>
  <si>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</si>
  <si>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</si>
  <si>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</si>
  <si>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</si>
  <si>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</si>
  <si>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</si>
  <si>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</si>
  <si>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</si>
  <si>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</si>
  <si>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</si>
  <si>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</si>
  <si>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</si>
  <si>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</si>
  <si>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</si>
  <si>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</si>
  <si>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</si>
  <si>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</si>
  <si>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</si>
  <si>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</si>
  <si>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</si>
  <si>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</si>
  <si>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</si>
  <si>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</si>
  <si>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</si>
  <si>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</si>
  <si>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</si>
  <si>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</si>
  <si>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</si>
  <si>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</si>
  <si>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</si>
  <si>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</si>
  <si>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</si>
  <si>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</si>
  <si>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</si>
  <si>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</si>
  <si>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</si>
  <si>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</si>
  <si>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</si>
  <si>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</si>
  <si>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</si>
  <si>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</si>
  <si>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</si>
  <si>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</si>
  <si>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</si>
  <si>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</si>
  <si>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</si>
  <si>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</si>
  <si>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</si>
  <si>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</si>
  <si>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</si>
  <si>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</si>
  <si>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</si>
  <si>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</si>
  <si>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</si>
  <si>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</si>
  <si>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</si>
  <si>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</si>
  <si>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</si>
  <si>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</si>
  <si>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</si>
  <si>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</si>
  <si>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</si>
  <si>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</si>
  <si>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</si>
  <si>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</si>
  <si>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</si>
  <si>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</si>
  <si>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</si>
  <si>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</si>
  <si>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</si>
  <si>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</si>
  <si>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</si>
  <si>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</si>
  <si>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</si>
  <si>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</si>
  <si>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</si>
  <si>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</si>
  <si>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</si>
  <si>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</si>
  <si>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</si>
  <si>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</si>
  <si>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</si>
  <si>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</si>
  <si>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</si>
  <si>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</si>
  <si>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</si>
  <si>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</si>
  <si>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</si>
  <si>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</si>
  <si>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</si>
  <si>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</si>
  <si>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</si>
  <si>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</si>
  <si>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</si>
  <si>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</si>
  <si>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</si>
  <si>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</si>
  <si>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</si>
  <si>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</si>
  <si>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</si>
  <si>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</si>
  <si>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</si>
  <si>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</si>
  <si>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</si>
  <si>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</si>
  <si>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</si>
  <si>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</si>
  <si>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</si>
  <si>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</si>
  <si>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</si>
  <si>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</si>
  <si>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</si>
  <si>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</si>
  <si>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</si>
  <si>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</si>
  <si>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</si>
  <si>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</si>
  <si>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</si>
  <si>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</si>
  <si>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</si>
  <si>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</si>
  <si>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</si>
  <si>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</si>
  <si>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</si>
  <si>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</si>
  <si>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</si>
  <si>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</si>
  <si>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</si>
  <si>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</si>
  <si>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</si>
  <si>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</si>
  <si>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</si>
  <si>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</si>
  <si>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</si>
  <si>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</si>
  <si>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</si>
  <si>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</si>
  <si>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</si>
  <si>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</si>
  <si>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</si>
  <si>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</si>
  <si>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</si>
  <si>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</si>
  <si>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</si>
  <si>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</si>
  <si>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</si>
  <si>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</si>
  <si>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</si>
  <si>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</si>
  <si>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</si>
  <si>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</si>
  <si>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</si>
  <si>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</si>
  <si>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</si>
  <si>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</si>
  <si>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</si>
  <si>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</si>
  <si>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</si>
  <si>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</si>
  <si>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</si>
  <si>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</si>
  <si>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</si>
  <si>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</si>
  <si>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</si>
  <si>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</si>
  <si>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</si>
  <si>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</si>
  <si>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</si>
  <si>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</si>
  <si>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</si>
  <si>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</si>
  <si>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</si>
  <si>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</si>
  <si>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</si>
  <si>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</si>
  <si>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</si>
  <si>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</si>
  <si>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</si>
  <si>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</si>
  <si>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</si>
  <si>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</si>
  <si>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</si>
  <si>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</si>
  <si>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</si>
  <si>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</si>
  <si>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</si>
  <si>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</si>
  <si>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</si>
  <si>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</si>
  <si>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</si>
  <si>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</si>
  <si>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</si>
  <si>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</si>
  <si>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</si>
  <si>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</si>
  <si>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</si>
  <si>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</si>
  <si>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</si>
  <si>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</si>
  <si>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</si>
  <si>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</si>
  <si>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</si>
  <si>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</si>
  <si>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</si>
  <si>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</si>
  <si>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</si>
  <si>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</si>
  <si>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</si>
  <si>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</si>
  <si>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</si>
  <si>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</si>
  <si>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</si>
  <si>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</si>
  <si>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</si>
  <si>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</si>
  <si>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</si>
  <si>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</si>
  <si>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</si>
  <si>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</si>
  <si>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</si>
  <si>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</si>
  <si>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</si>
  <si>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</si>
  <si>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</si>
  <si>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</si>
  <si>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</si>
  <si>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</si>
  <si>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</si>
  <si>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</si>
  <si>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</si>
  <si>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</si>
  <si>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</si>
  <si>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</si>
  <si>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</si>
  <si>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</si>
  <si>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</si>
  <si>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</si>
  <si>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</si>
  <si>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</si>
  <si>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</si>
  <si>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</si>
  <si>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</si>
  <si>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</si>
  <si>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</si>
  <si>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</si>
  <si>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</si>
  <si>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</si>
  <si>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</si>
  <si>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</si>
  <si>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</si>
  <si>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</si>
  <si>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</si>
  <si>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</si>
  <si>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</si>
  <si>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</si>
  <si>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</si>
  <si>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</si>
  <si>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</si>
  <si>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</si>
  <si>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</si>
  <si>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</si>
  <si>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</si>
  <si>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</si>
  <si>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</si>
  <si>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</si>
  <si>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</si>
  <si>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</si>
  <si>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</si>
  <si>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</si>
  <si>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</si>
  <si>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</si>
  <si>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</si>
  <si>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</si>
  <si>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</si>
  <si>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</si>
  <si>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</si>
  <si>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</si>
  <si>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</si>
  <si>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</si>
  <si>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</si>
  <si>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</si>
  <si>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</si>
  <si>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</si>
  <si>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</si>
  <si>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</si>
  <si>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</si>
  <si>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</si>
  <si>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</si>
  <si>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</si>
  <si>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</si>
  <si>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</si>
  <si>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</si>
  <si>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</si>
  <si>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</si>
  <si>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</si>
  <si>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</si>
  <si>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</si>
  <si>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</si>
  <si>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</si>
  <si>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</si>
  <si>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</si>
  <si>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</si>
  <si>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</si>
  <si>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</si>
  <si>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</si>
  <si>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</si>
  <si>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</si>
  <si>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</si>
  <si>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</si>
  <si>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</si>
  <si>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</si>
  <si>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</si>
  <si>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</si>
  <si>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</si>
  <si>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</si>
  <si>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</si>
  <si>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</si>
  <si>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</si>
  <si>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</si>
  <si>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</si>
  <si>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</si>
  <si>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</si>
  <si>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</si>
  <si>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</si>
  <si>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</si>
  <si>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</si>
  <si>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</si>
  <si>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</si>
  <si>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</si>
  <si>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</si>
  <si>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</si>
  <si>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</si>
  <si>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</si>
  <si>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</si>
  <si>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</si>
  <si>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</si>
  <si>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</si>
  <si>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</si>
  <si>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</si>
  <si>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</si>
  <si>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</si>
  <si>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</si>
  <si>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</si>
  <si>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</si>
  <si>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</si>
  <si>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</si>
  <si>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</si>
  <si>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</si>
  <si>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</si>
  <si>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</si>
  <si>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</si>
  <si>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</si>
  <si>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</si>
  <si>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</si>
  <si>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</si>
  <si>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</si>
  <si>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</si>
  <si>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</si>
  <si>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</si>
  <si>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</si>
  <si>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</si>
  <si>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</si>
  <si>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</si>
  <si>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</si>
  <si>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</si>
  <si>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</si>
  <si>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</si>
  <si>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</si>
  <si>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</si>
  <si>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</si>
  <si>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</si>
  <si>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</si>
  <si>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</si>
  <si>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</si>
  <si>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</si>
  <si>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</si>
  <si>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</si>
  <si>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</si>
  <si>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</si>
  <si>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</si>
  <si>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</si>
  <si>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</si>
  <si>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</si>
  <si>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</si>
  <si>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</si>
  <si>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</si>
  <si>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</si>
  <si>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</si>
  <si>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</si>
  <si>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</si>
  <si>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</si>
  <si>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</si>
  <si>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</si>
  <si>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</si>
  <si>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</si>
  <si>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</si>
  <si>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</si>
  <si>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</si>
  <si>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</si>
  <si>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</si>
  <si>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</si>
  <si>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</si>
  <si>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</si>
  <si>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</si>
  <si>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</si>
  <si>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</si>
  <si>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</si>
  <si>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</si>
  <si>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</si>
  <si>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</si>
  <si>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</si>
  <si>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</si>
  <si>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</si>
  <si>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</si>
  <si>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</si>
  <si>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</si>
  <si>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</si>
  <si>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</si>
  <si>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</si>
  <si>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</si>
  <si>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</si>
  <si>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</si>
  <si>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</si>
  <si>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</si>
  <si>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</si>
  <si>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</si>
  <si>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</si>
  <si>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</si>
  <si>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</si>
  <si>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</si>
  <si>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</si>
  <si>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</si>
  <si>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</si>
  <si>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</si>
  <si>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</si>
  <si>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</si>
  <si>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</si>
  <si>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</si>
  <si>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</si>
  <si>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</si>
  <si>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</si>
  <si>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</si>
  <si>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</si>
  <si>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</si>
  <si>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</si>
  <si>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</si>
  <si>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</si>
  <si>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</si>
  <si>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</si>
  <si>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</si>
  <si>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</si>
  <si>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</si>
  <si>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</si>
  <si>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</si>
  <si>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</si>
  <si>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</si>
  <si>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</si>
  <si>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</si>
  <si>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</si>
  <si>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</si>
  <si>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</si>
  <si>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</si>
  <si>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</si>
  <si>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</si>
  <si>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</si>
  <si>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</si>
  <si>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</si>
  <si>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</si>
  <si>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</si>
  <si>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</si>
  <si>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</si>
  <si>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</si>
  <si>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</si>
  <si>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</si>
  <si>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</si>
  <si>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</si>
  <si>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</si>
  <si>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</si>
  <si>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</si>
  <si>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</si>
  <si>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</si>
  <si>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</si>
  <si>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</si>
  <si>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</si>
  <si>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</si>
  <si>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</si>
  <si>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</si>
  <si>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</si>
  <si>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</si>
  <si>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</si>
  <si>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</si>
  <si>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</si>
  <si>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</si>
  <si>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</si>
  <si>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</si>
  <si>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</si>
  <si>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</si>
  <si>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</si>
  <si>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</si>
  <si>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</si>
  <si>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</si>
  <si>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</si>
  <si>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</si>
  <si>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</si>
  <si>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</si>
  <si>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</si>
  <si>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</si>
  <si>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</si>
  <si>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</si>
  <si>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</si>
  <si>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</si>
  <si>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</si>
  <si>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</si>
  <si>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</si>
  <si>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</si>
  <si>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</si>
  <si>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</si>
  <si>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</si>
  <si>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</si>
  <si>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</si>
  <si>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</si>
  <si>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</si>
  <si>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</si>
  <si>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</si>
  <si>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</si>
  <si>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</si>
  <si>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</si>
  <si>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</si>
  <si>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</si>
  <si>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</si>
  <si>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</si>
  <si>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</si>
  <si>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</si>
  <si>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</si>
  <si>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</si>
  <si>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</si>
  <si>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</si>
  <si>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</si>
  <si>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</si>
  <si>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</si>
  <si>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</si>
  <si>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</si>
  <si>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</si>
  <si>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</si>
  <si>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</si>
  <si>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</si>
  <si>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</si>
  <si>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</si>
  <si>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</si>
  <si>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</si>
  <si>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</si>
  <si>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</si>
  <si>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</si>
  <si>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</si>
  <si>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</si>
  <si>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</si>
  <si>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</si>
  <si>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</si>
  <si>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</si>
  <si>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</si>
  <si>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</si>
  <si>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</si>
  <si>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</si>
  <si>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</si>
  <si>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</si>
  <si>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</si>
  <si>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</si>
  <si>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</si>
  <si>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</si>
  <si>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</si>
  <si>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</si>
  <si>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</si>
  <si>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</si>
  <si>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</si>
  <si>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</si>
  <si>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</si>
  <si>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</si>
  <si>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</si>
  <si>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</si>
  <si>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</si>
  <si>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</si>
  <si>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</si>
  <si>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</si>
  <si>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</si>
  <si>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</si>
  <si>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</si>
  <si>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</si>
  <si>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</si>
  <si>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</si>
  <si>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</si>
  <si>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</si>
  <si>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</si>
  <si>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</si>
  <si>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</si>
  <si>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</si>
  <si>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</si>
  <si>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</si>
  <si>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</si>
  <si>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</si>
  <si>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</si>
  <si>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</si>
  <si>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</si>
  <si>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</si>
  <si>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</si>
  <si>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</si>
  <si>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</si>
  <si>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</si>
  <si>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</si>
  <si>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</si>
  <si>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</si>
  <si>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</si>
  <si>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</si>
  <si>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</si>
  <si>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</si>
  <si>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</si>
  <si>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</si>
  <si>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</si>
  <si>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</si>
  <si>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</si>
  <si>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</si>
  <si>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</si>
  <si>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</si>
  <si>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</si>
  <si>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</si>
  <si>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</si>
  <si>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</si>
  <si>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</si>
  <si>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</si>
  <si>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</si>
  <si>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</si>
  <si>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</si>
  <si>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</si>
  <si>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</si>
  <si>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</si>
  <si>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</si>
  <si>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</si>
  <si>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</si>
  <si>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</si>
  <si>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</si>
  <si>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</si>
  <si>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</si>
  <si>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</si>
  <si>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</si>
  <si>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</si>
  <si>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</si>
  <si>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</si>
  <si>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</si>
  <si>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</si>
  <si>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</si>
  <si>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</si>
  <si>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</si>
  <si>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</si>
  <si>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</si>
  <si>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</si>
  <si>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</si>
  <si>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</si>
  <si>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</si>
  <si>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</si>
  <si>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</si>
  <si>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</si>
  <si>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</si>
  <si>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</si>
  <si>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</si>
  <si>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</si>
  <si>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</si>
  <si>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</si>
  <si>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</si>
  <si>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</si>
  <si>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</si>
  <si>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</si>
  <si>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</si>
  <si>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</si>
  <si>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</si>
  <si>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</si>
  <si>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</si>
  <si>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</si>
  <si>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</si>
  <si>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</si>
  <si>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</si>
  <si>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</si>
  <si>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</si>
  <si>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</si>
  <si>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</si>
  <si>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</si>
  <si>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</si>
  <si>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</si>
  <si>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</si>
  <si>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</si>
  <si>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</si>
  <si>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</si>
  <si>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</si>
  <si>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</si>
  <si>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</si>
  <si>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</si>
  <si>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</si>
  <si>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</si>
  <si>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</si>
  <si>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</si>
  <si>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</si>
  <si>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</si>
  <si>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</si>
  <si>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</si>
  <si>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</si>
  <si>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</si>
  <si>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</si>
  <si>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</si>
  <si>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</si>
  <si>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</si>
  <si>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</si>
  <si>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</si>
  <si>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</si>
  <si>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</si>
  <si>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</si>
  <si>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</si>
  <si>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</si>
  <si>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</si>
  <si>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</si>
  <si>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</si>
  <si>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</si>
  <si>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</si>
  <si>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</si>
  <si>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</si>
  <si>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</si>
  <si>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</si>
  <si>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</si>
  <si>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</si>
  <si>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</si>
  <si>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</si>
  <si>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</si>
  <si>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</si>
  <si>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</si>
  <si>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</si>
  <si>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</si>
  <si>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</si>
  <si>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</si>
  <si>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</si>
  <si>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</si>
  <si>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</si>
  <si>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</si>
  <si>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</si>
  <si>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</si>
  <si>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</si>
  <si>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</si>
  <si>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</si>
  <si>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</si>
  <si>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</si>
  <si>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</si>
  <si>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</si>
  <si>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</si>
  <si>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</si>
  <si>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</si>
  <si>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</si>
  <si>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</si>
  <si>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</si>
  <si>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</si>
  <si>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</si>
  <si>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</si>
  <si>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</si>
  <si>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</si>
  <si>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</si>
  <si>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</si>
  <si>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</si>
  <si>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</si>
  <si>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</si>
  <si>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</si>
  <si>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</si>
  <si>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</si>
  <si>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</si>
  <si>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</si>
  <si>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</si>
  <si>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</si>
  <si>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</si>
  <si>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</si>
  <si>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</si>
  <si>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</si>
  <si>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</si>
  <si>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</si>
  <si>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</si>
  <si>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</si>
  <si>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</si>
  <si>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</si>
  <si>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</si>
  <si>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</si>
  <si>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</si>
  <si>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</si>
  <si>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</si>
  <si>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</si>
  <si>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</si>
  <si>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</si>
  <si>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</si>
  <si>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</si>
  <si>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</si>
  <si>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</si>
  <si>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</si>
  <si>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</si>
  <si>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</si>
  <si>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</si>
  <si>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</si>
  <si>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</si>
  <si>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</si>
  <si>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</si>
  <si>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</si>
  <si>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</si>
  <si>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</si>
  <si>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</si>
  <si>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</si>
  <si>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</si>
  <si>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</si>
  <si>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</si>
  <si>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</si>
  <si>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</si>
  <si>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</si>
  <si>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</si>
  <si>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</si>
  <si>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</si>
  <si>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</si>
  <si>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</si>
  <si>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</si>
  <si>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</si>
  <si>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</si>
  <si>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</si>
  <si>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</si>
  <si>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</si>
  <si>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</si>
  <si>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</si>
  <si>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</si>
  <si>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</si>
  <si>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</si>
  <si>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</si>
  <si>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</si>
  <si>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</si>
  <si>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</si>
  <si>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</si>
  <si>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</si>
  <si>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</si>
  <si>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</si>
  <si>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</si>
  <si>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</si>
  <si>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</si>
  <si>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</si>
  <si>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</si>
  <si>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</si>
  <si>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</si>
  <si>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</si>
  <si>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</si>
  <si>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</si>
  <si>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</si>
  <si>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</si>
  <si>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</si>
  <si>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</si>
  <si>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</si>
  <si>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</si>
  <si>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</si>
  <si>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</si>
  <si>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</si>
  <si>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</si>
  <si>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</si>
  <si>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</si>
  <si>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</si>
  <si>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</si>
  <si>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</si>
  <si>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</si>
  <si>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</si>
  <si>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</si>
  <si>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</si>
  <si>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</si>
  <si>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</si>
  <si>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</si>
  <si>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</si>
  <si>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</si>
  <si>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</si>
  <si>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</si>
  <si>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</si>
  <si>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</si>
  <si>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</si>
  <si>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</si>
  <si>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</si>
  <si>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</si>
  <si>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</si>
  <si>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</si>
  <si>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</si>
  <si>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</si>
  <si>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</si>
  <si>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</si>
  <si>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</si>
  <si>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</si>
  <si>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</si>
  <si>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</si>
  <si>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</si>
  <si>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</si>
  <si>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</si>
  <si>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</si>
  <si>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</si>
  <si>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</si>
  <si>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</si>
  <si>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</si>
  <si>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</si>
  <si>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</si>
  <si>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</si>
  <si>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</si>
  <si>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</si>
  <si>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</si>
  <si>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</si>
  <si>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</si>
  <si>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</si>
  <si>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</si>
  <si>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</si>
  <si>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</si>
  <si>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</si>
  <si>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</si>
  <si>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</si>
  <si>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</si>
  <si>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</si>
  <si>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</si>
  <si>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</si>
  <si>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</si>
  <si>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</si>
  <si>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</si>
  <si>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</si>
  <si>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</si>
  <si>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</si>
  <si>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</si>
  <si>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</si>
  <si>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</si>
  <si>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</si>
  <si>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</si>
  <si>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</si>
  <si>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</si>
  <si>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</si>
  <si>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</si>
  <si>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</si>
  <si>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</si>
  <si>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</si>
  <si>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</si>
  <si>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</si>
  <si>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</si>
  <si>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</si>
  <si>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</si>
  <si>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</si>
  <si>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</si>
  <si>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</si>
  <si>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</si>
  <si>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</si>
  <si>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</si>
  <si>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</si>
  <si>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</si>
  <si>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</si>
  <si>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</si>
  <si>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</si>
  <si>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</si>
  <si>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</si>
  <si>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</si>
  <si>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</si>
  <si>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</si>
  <si>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</si>
  <si>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</si>
  <si>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</si>
  <si>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</si>
  <si>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</si>
  <si>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</si>
  <si>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</si>
  <si>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</si>
  <si>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</si>
  <si>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</si>
  <si>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</si>
  <si>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</si>
  <si>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</si>
  <si>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</si>
  <si>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</si>
  <si>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</si>
  <si>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</si>
  <si>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</si>
  <si>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</si>
  <si>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</si>
  <si>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</si>
  <si>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</si>
  <si>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</si>
  <si>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</si>
  <si>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</si>
  <si>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</si>
  <si>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</si>
  <si>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</si>
  <si>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</si>
  <si>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</si>
  <si>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</si>
  <si>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</si>
  <si>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</si>
  <si>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</si>
  <si>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</si>
  <si>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</si>
  <si>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</si>
  <si>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</si>
  <si>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</si>
  <si>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</si>
  <si>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</si>
  <si>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</si>
  <si>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</si>
  <si>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</si>
  <si>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</si>
  <si>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</si>
  <si>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</si>
  <si>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</si>
  <si>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</si>
  <si>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</si>
  <si>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</si>
  <si>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</si>
  <si>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</si>
  <si>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</si>
  <si>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</si>
  <si>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</si>
  <si>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</si>
  <si>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</si>
  <si>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</si>
  <si>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</si>
  <si>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</si>
  <si>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</si>
  <si>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</si>
  <si>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</si>
  <si>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</si>
  <si>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</si>
  <si>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</si>
  <si>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</si>
  <si>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</si>
  <si>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</si>
  <si>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</si>
  <si>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</si>
  <si>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</si>
  <si>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</si>
  <si>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</si>
  <si>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</si>
  <si>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</si>
  <si>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</si>
  <si>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</si>
  <si>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</si>
  <si>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</si>
  <si>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</si>
  <si>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</si>
  <si>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</si>
  <si>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</si>
  <si>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</si>
  <si>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</si>
  <si>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</si>
  <si>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</si>
  <si>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</si>
  <si>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</si>
  <si>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</si>
  <si>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</si>
  <si>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</si>
  <si>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</si>
  <si>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</si>
  <si>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</si>
  <si>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</si>
  <si>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</si>
  <si>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</si>
  <si>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</si>
  <si>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</si>
  <si>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</si>
  <si>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</si>
  <si>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</si>
  <si>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</si>
  <si>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</si>
  <si>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</si>
  <si>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</si>
  <si>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</si>
  <si>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</si>
  <si>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</si>
  <si>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</si>
  <si>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</si>
  <si>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</si>
  <si>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</si>
  <si>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</si>
  <si>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</si>
  <si>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</si>
  <si>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</si>
  <si>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</si>
  <si>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</si>
  <si>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</si>
  <si>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</si>
  <si>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</si>
  <si>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</si>
  <si>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</si>
  <si>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</si>
  <si>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</si>
  <si>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</si>
  <si>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</si>
  <si>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</si>
  <si>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</si>
  <si>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</si>
  <si>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</si>
  <si>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</si>
  <si>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</si>
  <si>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</si>
  <si>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</si>
  <si>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</si>
  <si>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</si>
  <si>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</si>
  <si>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</si>
  <si>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</si>
  <si>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</si>
  <si>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</si>
  <si>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</si>
  <si>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</si>
  <si>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</si>
  <si>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</si>
  <si>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</si>
  <si>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</si>
  <si>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</si>
  <si>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</si>
  <si>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</si>
  <si>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</si>
  <si>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</si>
  <si>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</si>
  <si>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</si>
  <si>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</si>
  <si>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</si>
  <si>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</si>
  <si>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</si>
  <si>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</si>
  <si>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</si>
  <si>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</si>
  <si>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</si>
  <si>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</si>
  <si>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</si>
  <si>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</si>
  <si>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</si>
  <si>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</si>
  <si>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</si>
  <si>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</si>
  <si>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</si>
  <si>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</si>
  <si>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</si>
  <si>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</si>
  <si>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</si>
  <si>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</si>
  <si>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</si>
  <si>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</si>
  <si>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</si>
  <si>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</si>
  <si>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</si>
  <si>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</si>
  <si>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</si>
  <si>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</si>
  <si>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</si>
  <si>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</si>
  <si>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</si>
  <si>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</si>
  <si>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</si>
  <si>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</si>
  <si>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</si>
  <si>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</si>
  <si>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</si>
  <si>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</si>
  <si>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</si>
  <si>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</si>
  <si>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</si>
  <si>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</si>
  <si>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</si>
  <si>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</si>
  <si>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</si>
  <si>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</si>
  <si>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</si>
  <si>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</si>
  <si>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</si>
  <si>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</si>
  <si>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</si>
  <si>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</si>
  <si>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</si>
  <si>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</si>
  <si>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</si>
  <si>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</si>
  <si>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</si>
  <si>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</si>
  <si>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</si>
  <si>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</si>
  <si>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</si>
  <si>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</si>
  <si>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</si>
  <si>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</si>
  <si>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</si>
  <si>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</si>
  <si>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</si>
  <si>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</si>
  <si>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</si>
  <si>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</si>
  <si>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</si>
  <si>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</si>
  <si>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</si>
  <si>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</si>
  <si>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</si>
  <si>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</si>
  <si>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</si>
  <si>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</si>
  <si>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</si>
  <si>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</si>
  <si>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</si>
  <si>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</si>
  <si>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</si>
  <si>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</si>
  <si>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</si>
  <si>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</si>
  <si>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</si>
  <si>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</si>
  <si>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</si>
  <si>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</si>
  <si>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</si>
  <si>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</si>
  <si>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</si>
  <si>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</si>
  <si>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</si>
  <si>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</si>
  <si>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</si>
  <si>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</si>
  <si>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</si>
  <si>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</si>
  <si>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</si>
  <si>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</si>
  <si>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</si>
  <si>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</si>
  <si>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</si>
  <si>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</si>
  <si>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</si>
  <si>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</si>
  <si>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</si>
  <si>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</si>
  <si>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</si>
  <si>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</si>
  <si>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</si>
  <si>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</si>
  <si>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</si>
  <si>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</si>
  <si>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</si>
  <si>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</si>
  <si>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</si>
  <si>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</si>
  <si>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</si>
  <si>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</si>
  <si>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</si>
  <si>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</si>
  <si>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</si>
  <si>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</si>
  <si>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</si>
  <si>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</si>
  <si>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</si>
  <si>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</si>
  <si>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</si>
  <si>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</si>
  <si>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</si>
  <si>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</si>
  <si>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</si>
  <si>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</si>
  <si>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</si>
  <si>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</si>
  <si>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</si>
  <si>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</si>
  <si>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</si>
  <si>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</si>
  <si>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</si>
  <si>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</si>
  <si>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</si>
  <si>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</si>
  <si>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</si>
  <si>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</si>
  <si>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</si>
  <si>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</si>
  <si>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</si>
  <si>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</si>
  <si>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</si>
  <si>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</si>
  <si>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</si>
  <si>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</si>
  <si>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</si>
  <si>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</si>
  <si>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</si>
  <si>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</si>
  <si>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</si>
  <si>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</si>
  <si>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</si>
  <si>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</si>
  <si>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</si>
  <si>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</si>
  <si>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</si>
  <si>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</si>
  <si>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</si>
  <si>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</si>
  <si>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</si>
  <si>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</si>
  <si>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</si>
  <si>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</si>
  <si>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</si>
  <si>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</si>
  <si>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</si>
  <si>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</si>
  <si>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</si>
  <si>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</si>
  <si>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</si>
  <si>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</si>
  <si>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</si>
  <si>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</si>
  <si>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</si>
  <si>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</si>
  <si>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</si>
  <si>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</si>
  <si>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</si>
  <si>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</si>
  <si>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</si>
  <si>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</si>
  <si>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</si>
  <si>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</si>
  <si>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</si>
  <si>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</si>
  <si>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</si>
  <si>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</si>
  <si>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</si>
  <si>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</si>
  <si>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</si>
  <si>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</si>
  <si>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</si>
  <si>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</si>
  <si>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</si>
  <si>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</si>
  <si>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</si>
  <si>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</si>
  <si>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</si>
  <si>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</si>
  <si>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</si>
  <si>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</si>
  <si>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</si>
  <si>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</si>
  <si>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</si>
  <si>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</si>
  <si>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</si>
  <si>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</si>
  <si>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</si>
  <si>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</si>
  <si>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</si>
  <si>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</si>
  <si>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</si>
  <si>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</si>
  <si>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</si>
  <si>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</si>
  <si>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</si>
  <si>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</si>
  <si>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</si>
  <si>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</si>
  <si>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</si>
  <si>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</si>
  <si>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</si>
  <si>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</si>
  <si>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</si>
  <si>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</si>
  <si>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</si>
  <si>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</si>
  <si>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</si>
  <si>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</si>
  <si>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</si>
  <si>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</si>
  <si>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</si>
  <si>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</si>
  <si>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</si>
  <si>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</si>
  <si>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</si>
  <si>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</si>
  <si>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</si>
  <si>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</si>
  <si>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</si>
  <si>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</si>
  <si>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</si>
  <si>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</si>
  <si>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</si>
  <si>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</si>
  <si>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</si>
  <si>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</si>
  <si>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</si>
  <si>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</si>
  <si>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</si>
  <si>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</si>
  <si>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</si>
  <si>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</si>
  <si>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</si>
  <si>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</si>
  <si>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</si>
  <si>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</si>
  <si>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</si>
  <si>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</si>
  <si>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</si>
  <si>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</si>
  <si>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</si>
  <si>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</si>
  <si>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</si>
  <si>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</si>
  <si>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</si>
  <si>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</si>
  <si>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</si>
  <si>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</si>
  <si>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</si>
  <si>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</si>
  <si>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</si>
  <si>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</si>
  <si>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</si>
  <si>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</si>
  <si>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</si>
  <si>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</si>
  <si>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</si>
  <si>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</si>
  <si>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</si>
  <si>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</si>
  <si>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</si>
  <si>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</si>
  <si>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</si>
  <si>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</si>
  <si>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</si>
  <si>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</si>
  <si>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</si>
  <si>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</si>
  <si>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</si>
  <si>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</si>
  <si>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</si>
  <si>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</si>
  <si>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</si>
  <si>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</si>
  <si>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</si>
  <si>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</si>
  <si>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</si>
  <si>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</si>
  <si>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</si>
  <si>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</si>
  <si>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</si>
  <si>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</si>
  <si>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</si>
  <si>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</si>
  <si>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</si>
  <si>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</si>
  <si>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</si>
  <si>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</si>
  <si>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</si>
  <si>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</si>
  <si>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</si>
  <si>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</si>
  <si>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</si>
  <si>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</si>
  <si>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</si>
  <si>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</si>
  <si>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</si>
  <si>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</si>
  <si>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</si>
  <si>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</si>
  <si>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</si>
  <si>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</si>
  <si>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</si>
  <si>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</si>
  <si>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</si>
  <si>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</si>
  <si>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</si>
  <si>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</si>
  <si>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</si>
  <si>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</si>
  <si>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</si>
  <si>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</si>
  <si>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</si>
  <si>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</si>
  <si>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</si>
  <si>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</si>
  <si>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</si>
  <si>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</si>
  <si>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</si>
  <si>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</si>
  <si>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</si>
  <si>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</si>
  <si>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</si>
  <si>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</si>
  <si>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</si>
  <si>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</si>
  <si>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</si>
  <si>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</si>
  <si>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</si>
  <si>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</si>
  <si>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</si>
  <si>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</si>
  <si>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</si>
  <si>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</si>
  <si>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</si>
  <si>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</si>
  <si>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</si>
  <si>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</si>
  <si>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</si>
  <si>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</si>
  <si>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</si>
  <si>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</si>
  <si>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</si>
  <si>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</si>
  <si>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</si>
  <si>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</si>
  <si>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</si>
  <si>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</si>
  <si>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</si>
  <si>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</si>
  <si>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</si>
  <si>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</si>
  <si>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</si>
  <si>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</si>
  <si>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</si>
  <si>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</si>
  <si>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</si>
  <si>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</si>
  <si>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</si>
  <si>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</si>
  <si>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</si>
  <si>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</si>
  <si>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</si>
  <si>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</si>
  <si>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</si>
  <si>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</si>
  <si>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</si>
  <si>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</si>
  <si>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</si>
  <si>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</si>
  <si>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</si>
  <si>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</si>
  <si>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</si>
  <si>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</si>
  <si>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</si>
  <si>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</si>
  <si>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</si>
  <si>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</si>
  <si>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</si>
  <si>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</si>
  <si>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</si>
  <si>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</si>
  <si>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</si>
  <si>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</si>
  <si>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</si>
  <si>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</si>
  <si>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</si>
  <si>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</si>
  <si>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</si>
  <si>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</si>
  <si>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</si>
  <si>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</si>
  <si>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</si>
  <si>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</si>
  <si>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</si>
  <si>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</si>
  <si>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</si>
  <si>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</si>
  <si>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</si>
  <si>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</si>
  <si>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</si>
  <si>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</si>
  <si>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</si>
  <si>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</si>
  <si>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</si>
  <si>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</si>
  <si>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</si>
  <si>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</si>
  <si>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</si>
  <si>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</si>
  <si>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</si>
  <si>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</si>
  <si>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</si>
  <si>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</si>
  <si>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</si>
  <si>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</si>
  <si>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</si>
  <si>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</si>
  <si>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</si>
  <si>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</si>
  <si>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</si>
  <si>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</si>
  <si>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</si>
  <si>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</si>
  <si>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</si>
  <si>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</si>
  <si>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</si>
  <si>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</si>
  <si>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</si>
  <si>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</si>
  <si>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</si>
  <si>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</si>
  <si>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</si>
  <si>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</si>
  <si>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</si>
  <si>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</si>
  <si>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</si>
  <si>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</si>
  <si>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</si>
  <si>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</si>
  <si>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</si>
  <si>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</si>
  <si>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</si>
  <si>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</si>
  <si>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</si>
  <si>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</si>
  <si>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</si>
  <si>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</si>
  <si>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</si>
  <si>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</si>
  <si>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</si>
  <si>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</si>
  <si>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</si>
  <si>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</si>
  <si>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</si>
  <si>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</si>
  <si>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</si>
  <si>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</si>
  <si>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</si>
  <si>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</si>
  <si>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</si>
  <si>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</si>
  <si>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</si>
  <si>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</si>
  <si>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</si>
  <si>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</si>
  <si>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</si>
  <si>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</si>
  <si>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</si>
  <si>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</si>
  <si>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</si>
  <si>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</si>
  <si>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</si>
  <si>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</si>
  <si>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</si>
  <si>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</si>
  <si>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</si>
  <si>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</si>
  <si>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</si>
  <si>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</si>
  <si>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</si>
  <si>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</si>
  <si>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</si>
  <si>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</si>
  <si>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</si>
  <si>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</si>
  <si>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</si>
  <si>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</si>
  <si>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</si>
  <si>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</si>
  <si>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</si>
  <si>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</si>
  <si>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</si>
  <si>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</si>
  <si>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</si>
  <si>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</si>
  <si>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</si>
  <si>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</si>
  <si>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</si>
  <si>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</si>
  <si>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</si>
  <si>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</si>
  <si>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</si>
  <si>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</si>
  <si>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</si>
  <si>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</si>
  <si>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</si>
  <si>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</si>
  <si>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</si>
  <si>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</si>
  <si>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</si>
  <si>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</si>
  <si>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</si>
  <si>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</si>
  <si>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</si>
  <si>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</si>
  <si>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</si>
  <si>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</si>
  <si>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</si>
  <si>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</si>
  <si>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</si>
  <si>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</si>
  <si>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</si>
  <si>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</si>
  <si>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</si>
  <si>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</si>
  <si>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</si>
  <si>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</si>
  <si>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</si>
  <si>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</si>
  <si>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</si>
  <si>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</si>
  <si>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</si>
  <si>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</si>
  <si>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</si>
  <si>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</si>
  <si>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</si>
  <si>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</si>
  <si>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</si>
  <si>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</si>
  <si>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</si>
  <si>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</si>
  <si>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</si>
  <si>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</si>
  <si>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</si>
  <si>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</si>
  <si>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</si>
  <si>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</si>
  <si>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</si>
  <si>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</si>
  <si>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</si>
  <si>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</si>
  <si>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</si>
  <si>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</si>
  <si>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</si>
  <si>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</si>
  <si>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</si>
  <si>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</si>
  <si>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</si>
  <si>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</si>
  <si>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</si>
  <si>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</si>
  <si>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</si>
  <si>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</si>
  <si>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</si>
  <si>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</si>
  <si>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</si>
  <si>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</si>
  <si>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</si>
  <si>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</si>
  <si>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</si>
  <si>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</si>
  <si>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</si>
  <si>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</si>
  <si>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</si>
  <si>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</si>
  <si>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</si>
  <si>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</si>
  <si>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</si>
  <si>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</si>
  <si>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</si>
  <si>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</si>
  <si>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</si>
  <si>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</si>
  <si>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</si>
  <si>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</si>
  <si>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</si>
  <si>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</si>
  <si>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</si>
  <si>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</si>
  <si>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</si>
  <si>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</si>
  <si>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</si>
  <si>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</si>
  <si>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</si>
  <si>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</si>
  <si>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</si>
  <si>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</si>
  <si>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</si>
  <si>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</si>
  <si>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</si>
  <si>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</si>
  <si>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</si>
  <si>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</si>
  <si>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</si>
  <si>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</si>
  <si>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</si>
  <si>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</si>
  <si>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</si>
  <si>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</si>
  <si>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</si>
  <si>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</si>
  <si>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</si>
  <si>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</si>
  <si>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</si>
  <si>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</si>
  <si>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</si>
  <si>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</si>
  <si>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</si>
  <si>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</si>
  <si>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</si>
  <si>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</si>
  <si>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</si>
  <si>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</si>
  <si>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</si>
  <si>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</si>
  <si>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</si>
  <si>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</si>
  <si>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</si>
  <si>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</si>
  <si>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</si>
  <si>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</si>
  <si>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</si>
  <si>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</si>
  <si>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</si>
  <si>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</si>
  <si>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</si>
  <si>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</si>
  <si>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</si>
  <si>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</si>
  <si>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</si>
  <si>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</si>
  <si>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</si>
  <si>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</si>
  <si>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</si>
  <si>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</si>
  <si>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</si>
  <si>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</si>
  <si>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</si>
  <si>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</si>
  <si>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</si>
  <si>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</si>
  <si>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</si>
  <si>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</si>
  <si>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</si>
  <si>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</si>
  <si>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</si>
  <si>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</si>
  <si>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</si>
  <si>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</si>
  <si>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</si>
  <si>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</si>
  <si>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</si>
  <si>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</si>
  <si>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</si>
  <si>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</si>
  <si>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</si>
  <si>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</si>
  <si>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</si>
  <si>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</si>
  <si>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</si>
  <si>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</si>
  <si>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</si>
  <si>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</si>
  <si>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</si>
  <si>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</si>
  <si>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</si>
  <si>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</si>
  <si>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</si>
  <si>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</si>
  <si>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</si>
  <si>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</si>
  <si>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</si>
  <si>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</si>
  <si>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</si>
  <si>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</si>
  <si>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</si>
  <si>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</si>
  <si>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</si>
  <si>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</si>
  <si>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</si>
  <si>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</si>
  <si>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</si>
  <si>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</si>
  <si>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</si>
  <si>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</si>
  <si>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</si>
  <si>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</si>
  <si>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</si>
  <si>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</si>
  <si>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</si>
  <si>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</si>
  <si>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</si>
  <si>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</si>
  <si>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</si>
  <si>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</si>
  <si>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</si>
  <si>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</si>
  <si>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</si>
  <si>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</si>
  <si>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</si>
  <si>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</si>
  <si>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</si>
  <si>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</si>
  <si>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</si>
  <si>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</si>
  <si>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</si>
  <si>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</si>
  <si>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</si>
  <si>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</si>
  <si>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</si>
  <si>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</si>
  <si>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</si>
  <si>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</si>
  <si>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</si>
  <si>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</si>
  <si>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</si>
  <si>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</si>
  <si>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</si>
  <si>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</si>
  <si>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</si>
  <si>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</si>
  <si>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</si>
  <si>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</si>
  <si>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</si>
  <si>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</si>
  <si>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</si>
  <si>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</si>
  <si>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</si>
  <si>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</si>
  <si>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</si>
  <si>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</si>
  <si>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</si>
  <si>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</si>
  <si>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</si>
  <si>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</si>
  <si>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</si>
  <si>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</si>
  <si>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</si>
  <si>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</si>
  <si>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</si>
  <si>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</si>
  <si>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</si>
  <si>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</si>
  <si>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</si>
  <si>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</si>
  <si>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</si>
  <si>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</si>
  <si>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</si>
  <si>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</si>
  <si>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</si>
  <si>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</si>
  <si>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</si>
  <si>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</si>
  <si>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</si>
  <si>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</si>
  <si>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</si>
  <si>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</si>
  <si>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</si>
  <si>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</si>
  <si>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</si>
  <si>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</si>
  <si>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</si>
  <si>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</si>
  <si>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</si>
  <si>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</si>
  <si>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</si>
  <si>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</si>
  <si>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</si>
  <si>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</si>
  <si>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</si>
  <si>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</si>
  <si>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</si>
  <si>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</si>
  <si>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</si>
  <si>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</si>
  <si>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</si>
  <si>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</si>
  <si>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</si>
  <si>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</si>
  <si>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</si>
  <si>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</si>
  <si>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</si>
  <si>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</si>
  <si>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</si>
  <si>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</si>
  <si>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</si>
  <si>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</si>
  <si>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</si>
  <si>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</si>
  <si>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</si>
  <si>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</si>
  <si>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</si>
  <si>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</si>
  <si>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</si>
  <si>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</si>
  <si>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</si>
  <si>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</si>
  <si>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</si>
  <si>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</si>
  <si>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</si>
  <si>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</si>
  <si>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</si>
  <si>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</si>
  <si>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</si>
  <si>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</si>
  <si>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</si>
  <si>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</si>
  <si>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</si>
  <si>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</si>
  <si>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</si>
  <si>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</si>
  <si>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</si>
  <si>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</si>
  <si>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</si>
  <si>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</si>
  <si>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</si>
  <si>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</si>
  <si>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</si>
  <si>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</si>
  <si>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</si>
  <si>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</si>
  <si>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</si>
  <si>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</si>
  <si>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</si>
  <si>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</si>
  <si>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</si>
  <si>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</si>
  <si>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</si>
  <si>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</si>
  <si>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</si>
  <si>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</si>
  <si>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</si>
  <si>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</si>
  <si>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</si>
  <si>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</si>
  <si>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</si>
  <si>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</si>
  <si>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</si>
  <si>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</si>
  <si>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</si>
  <si>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</si>
  <si>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</si>
  <si>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</si>
  <si>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</si>
  <si>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</si>
  <si>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</si>
  <si>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</si>
  <si>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</si>
  <si>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</si>
  <si>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</si>
  <si>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</si>
  <si>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</si>
  <si>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</si>
  <si>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</si>
  <si>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</si>
  <si>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</si>
  <si>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</si>
  <si>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</si>
  <si>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</si>
  <si>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</si>
  <si>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</si>
  <si>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</si>
  <si>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</si>
  <si>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</si>
  <si>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</si>
  <si>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</si>
  <si>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</si>
  <si>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</si>
  <si>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</si>
  <si>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</si>
  <si>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</si>
  <si>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</si>
  <si>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</si>
  <si>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</si>
  <si>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</si>
  <si>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</si>
  <si>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</si>
  <si>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</si>
  <si>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</si>
  <si>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</si>
  <si>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</si>
  <si>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</si>
  <si>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</si>
  <si>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</si>
  <si>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</si>
  <si>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</si>
  <si>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</si>
  <si>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</si>
  <si>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</si>
  <si>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</si>
  <si>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</si>
  <si>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</si>
  <si>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</si>
  <si>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</si>
  <si>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</si>
  <si>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</si>
  <si>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</si>
  <si>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</si>
  <si>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</si>
  <si>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</si>
  <si>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</si>
  <si>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</si>
  <si>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</si>
  <si>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</si>
  <si>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</si>
  <si>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</si>
  <si>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</si>
  <si>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</si>
  <si>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</si>
  <si>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</si>
  <si>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</si>
  <si>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</si>
  <si>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</si>
  <si>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</si>
  <si>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</si>
  <si>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</si>
  <si>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</si>
  <si>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</si>
  <si>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</si>
  <si>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</si>
  <si>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</si>
  <si>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</si>
  <si>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</si>
  <si>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</si>
  <si>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</si>
  <si>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</si>
  <si>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</si>
  <si>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</si>
  <si>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</si>
  <si>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</si>
  <si>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</si>
  <si>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</si>
  <si>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</si>
  <si>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</si>
  <si>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</si>
  <si>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</si>
  <si>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</si>
  <si>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</si>
  <si>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</si>
  <si>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</si>
  <si>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</si>
  <si>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</si>
  <si>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</si>
  <si>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</si>
  <si>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</si>
  <si>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</si>
  <si>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</si>
  <si>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</si>
  <si>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</si>
  <si>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</si>
  <si>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</si>
  <si>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</si>
  <si>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</si>
  <si>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</si>
  <si>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</si>
  <si>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</si>
  <si>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</si>
  <si>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</si>
  <si>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</si>
  <si>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</si>
  <si>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</si>
  <si>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</si>
  <si>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</si>
  <si>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</si>
  <si>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</si>
  <si>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</si>
  <si>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</si>
  <si>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</si>
  <si>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</si>
  <si>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</si>
  <si>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</si>
  <si>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</si>
  <si>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</si>
  <si>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</si>
  <si>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</si>
  <si>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</si>
  <si>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</si>
  <si>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</si>
  <si>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</si>
  <si>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</si>
  <si>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</si>
  <si>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</si>
  <si>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</si>
  <si>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</si>
  <si>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</si>
  <si>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</si>
  <si>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</si>
  <si>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</si>
  <si>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</si>
  <si>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</si>
  <si>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</si>
  <si>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</si>
  <si>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</si>
  <si>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</si>
  <si>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</si>
  <si>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</si>
  <si>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</si>
  <si>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</si>
  <si>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</si>
  <si>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</si>
  <si>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</si>
  <si>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</si>
  <si>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</si>
  <si>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</si>
  <si>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</si>
  <si>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</si>
  <si>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</si>
  <si>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</si>
  <si>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</si>
  <si>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</si>
  <si>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</si>
  <si>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</si>
  <si>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</si>
  <si>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</si>
  <si>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</si>
  <si>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</si>
  <si>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</si>
  <si>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</si>
  <si>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</si>
  <si>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</si>
  <si>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</si>
  <si>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</si>
  <si>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</si>
  <si>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</si>
  <si>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</si>
  <si>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</si>
  <si>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</si>
  <si>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</si>
  <si>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</si>
  <si>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</si>
  <si>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</si>
  <si>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</si>
  <si>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</si>
  <si>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</si>
  <si>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</si>
  <si>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</si>
  <si>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</si>
  <si>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</si>
  <si>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</si>
  <si>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</si>
  <si>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</si>
  <si>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</si>
  <si>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</si>
  <si>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</si>
  <si>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</si>
  <si>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</si>
  <si>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</si>
  <si>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</si>
  <si>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</si>
  <si>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</si>
  <si>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</si>
  <si>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</si>
  <si>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</si>
  <si>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</si>
  <si>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</si>
  <si>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</si>
  <si>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</si>
  <si>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</si>
  <si>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</si>
  <si>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</si>
  <si>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</si>
  <si>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</si>
  <si>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</si>
  <si>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</si>
  <si>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</si>
  <si>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</si>
  <si>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</si>
  <si>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</si>
  <si>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</si>
  <si>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</si>
  <si>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</si>
  <si>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</si>
  <si>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</si>
  <si>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</si>
  <si>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</si>
  <si>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</si>
  <si>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</si>
  <si>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</si>
  <si>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</si>
  <si>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</si>
  <si>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</si>
  <si>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</si>
  <si>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</si>
  <si>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</si>
  <si>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</si>
  <si>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</si>
  <si>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</si>
  <si>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</si>
  <si>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</si>
  <si>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</si>
  <si>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</si>
  <si>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</si>
  <si>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</si>
  <si>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</si>
  <si>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</si>
  <si>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</si>
  <si>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</si>
  <si>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</si>
  <si>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</si>
  <si>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</si>
  <si>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</si>
  <si>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</si>
  <si>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</si>
  <si>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</si>
  <si>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</si>
  <si>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</si>
  <si>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</si>
  <si>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</si>
  <si>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</si>
  <si>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</si>
  <si>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</si>
  <si>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</si>
  <si>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</si>
  <si>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</si>
  <si>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</si>
  <si>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</si>
  <si>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</si>
  <si>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</si>
  <si>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</si>
  <si>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</si>
  <si>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</si>
  <si>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</si>
  <si>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</si>
  <si>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</si>
  <si>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</si>
  <si>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</si>
  <si>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</si>
  <si>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</si>
  <si>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</si>
  <si>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</si>
  <si>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</si>
  <si>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</si>
  <si>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</si>
  <si>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</si>
  <si>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</si>
  <si>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</si>
  <si>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</si>
  <si>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</si>
  <si>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</si>
  <si>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</si>
  <si>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</si>
  <si>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</si>
  <si>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</si>
  <si>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</si>
  <si>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</si>
  <si>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</si>
  <si>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</si>
  <si>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</si>
  <si>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</si>
  <si>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</si>
  <si>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</si>
  <si>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</si>
  <si>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</si>
  <si>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</si>
  <si>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</si>
  <si>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</si>
  <si>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</si>
  <si>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</si>
  <si>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</si>
  <si>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</si>
  <si>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</si>
  <si>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</si>
  <si>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</si>
  <si>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</si>
  <si>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</si>
  <si>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</si>
  <si>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</si>
  <si>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</si>
  <si>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</si>
  <si>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</si>
  <si>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</si>
  <si>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</si>
  <si>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</si>
  <si>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</si>
  <si>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</si>
  <si>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</si>
  <si>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</si>
  <si>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</si>
  <si>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</si>
  <si>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</si>
  <si>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</si>
  <si>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</si>
  <si>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</si>
  <si>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</si>
  <si>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</si>
  <si>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</si>
  <si>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</si>
  <si>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</si>
  <si>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</si>
  <si>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</si>
  <si>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</si>
  <si>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</si>
  <si>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</si>
  <si>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</si>
  <si>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</si>
  <si>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</si>
  <si>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</si>
  <si>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</si>
  <si>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</si>
  <si>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</si>
  <si>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</si>
  <si>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</si>
  <si>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</si>
  <si>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</si>
  <si>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</si>
  <si>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</si>
  <si>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</si>
  <si>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</si>
  <si>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</si>
  <si>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</si>
  <si>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</si>
  <si>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</si>
  <si>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</si>
  <si>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</si>
  <si>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</si>
  <si>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</si>
  <si>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</si>
  <si>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</si>
  <si>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</si>
  <si>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</si>
  <si>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</si>
  <si>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</si>
  <si>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</si>
  <si>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</si>
  <si>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</si>
  <si>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</si>
  <si>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</si>
  <si>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</si>
  <si>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</si>
  <si>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</si>
  <si>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</si>
  <si>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</si>
  <si>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</si>
  <si>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</si>
  <si>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</si>
  <si>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</si>
  <si>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</si>
  <si>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</si>
  <si>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</si>
  <si>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</si>
  <si>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</si>
  <si>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</si>
  <si>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</si>
  <si>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</si>
  <si>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</si>
  <si>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</si>
  <si>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</si>
  <si>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</si>
  <si>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</si>
  <si>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</si>
  <si>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</si>
  <si>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</si>
  <si>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</si>
  <si>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</si>
  <si>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</si>
  <si>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</si>
  <si>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</si>
  <si>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</si>
  <si>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</si>
  <si>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</si>
  <si>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</si>
  <si>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</si>
  <si>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</si>
  <si>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</si>
  <si>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</si>
  <si>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</si>
  <si>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</si>
  <si>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</si>
  <si>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</si>
  <si>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</si>
  <si>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</si>
  <si>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</si>
  <si>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</si>
  <si>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</si>
  <si>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</si>
  <si>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</si>
  <si>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</si>
  <si>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</si>
  <si>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</si>
  <si>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</si>
  <si>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</si>
  <si>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</si>
  <si>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</si>
  <si>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</si>
  <si>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</si>
  <si>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</si>
  <si>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</si>
  <si>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</si>
  <si>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</si>
  <si>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</si>
  <si>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</si>
  <si>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</si>
  <si>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</si>
  <si>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</si>
  <si>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</si>
  <si>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</si>
  <si>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</si>
  <si>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</si>
  <si>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</si>
  <si>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</si>
  <si>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</si>
  <si>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</si>
  <si>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</si>
  <si>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</si>
  <si>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</si>
  <si>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</si>
  <si>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</si>
  <si>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</si>
  <si>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</si>
  <si>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</si>
  <si>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</si>
  <si>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</si>
  <si>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</si>
  <si>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</si>
  <si>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</si>
  <si>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</si>
  <si>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</si>
  <si>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</si>
  <si>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</si>
  <si>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</si>
  <si>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</si>
  <si>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</si>
  <si>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</si>
  <si>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</si>
  <si>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</si>
  <si>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</si>
  <si>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</si>
  <si>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</si>
  <si>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</si>
  <si>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</si>
  <si>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</si>
  <si>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</si>
  <si>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</si>
  <si>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</si>
  <si>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</si>
  <si>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</si>
  <si>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</si>
  <si>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</si>
  <si>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</si>
  <si>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</si>
  <si>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</si>
  <si>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</si>
  <si>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</si>
  <si>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</si>
  <si>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</si>
  <si>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</si>
  <si>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</si>
  <si>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</si>
  <si>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</si>
  <si>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</si>
  <si>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</si>
  <si>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</si>
  <si>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</si>
  <si>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</si>
  <si>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</si>
  <si>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</si>
  <si>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</si>
  <si>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</si>
  <si>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</si>
  <si>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</si>
  <si>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</si>
  <si>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</si>
  <si>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</si>
  <si>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</si>
  <si>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</si>
  <si>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</si>
  <si>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</si>
  <si>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</si>
  <si>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</si>
  <si>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</si>
  <si>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</si>
  <si>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</si>
  <si>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</si>
  <si>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</si>
  <si>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</si>
  <si>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</si>
  <si>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</si>
  <si>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</si>
  <si>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</si>
  <si>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</si>
  <si>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</si>
  <si>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</si>
  <si>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</si>
  <si>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</si>
  <si>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</si>
  <si>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</si>
  <si>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</si>
  <si>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</si>
  <si>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</si>
  <si>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</si>
  <si>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</si>
  <si>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</si>
  <si>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</si>
  <si>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</si>
  <si>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</si>
  <si>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</si>
  <si>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</si>
  <si>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</si>
  <si>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</si>
  <si>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</si>
  <si>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</si>
  <si>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</si>
  <si>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</si>
  <si>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</si>
  <si>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</si>
  <si>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</si>
  <si>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</si>
  <si>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</si>
  <si>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</si>
  <si>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</si>
  <si>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</si>
  <si>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</si>
  <si>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</si>
  <si>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</si>
  <si>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</si>
  <si>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</si>
  <si>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</si>
  <si>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</si>
  <si>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</si>
  <si>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</si>
  <si>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</si>
  <si>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</si>
  <si>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</si>
  <si>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</si>
  <si>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</si>
  <si>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</si>
  <si>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</si>
  <si>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</si>
  <si>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</si>
  <si>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</si>
  <si>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</si>
  <si>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</si>
  <si>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</si>
  <si>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</si>
  <si>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</si>
  <si>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</si>
  <si>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</si>
  <si>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</si>
  <si>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</si>
  <si>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</si>
  <si>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</si>
  <si>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</si>
  <si>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</si>
  <si>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</si>
  <si>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</si>
  <si>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</si>
  <si>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</si>
  <si>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</si>
  <si>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</si>
  <si>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</si>
  <si>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</si>
  <si>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</si>
  <si>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</si>
  <si>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</si>
  <si>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</si>
  <si>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</si>
  <si>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</si>
  <si>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</si>
  <si>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</si>
  <si>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</si>
  <si>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</si>
  <si>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</si>
  <si>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</si>
  <si>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</si>
  <si>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</si>
  <si>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</si>
  <si>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</si>
  <si>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</si>
  <si>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</si>
  <si>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</si>
  <si>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</si>
  <si>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</si>
  <si>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</si>
  <si>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</si>
  <si>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</si>
  <si>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</si>
  <si>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</si>
  <si>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</si>
  <si>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</si>
  <si>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</si>
  <si>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</si>
  <si>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</si>
  <si>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</si>
  <si>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</si>
  <si>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</si>
  <si>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</si>
  <si>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</si>
  <si>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</si>
  <si>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</si>
  <si>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</si>
  <si>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</si>
  <si>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</si>
  <si>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</si>
  <si>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</si>
  <si>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</si>
  <si>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</si>
  <si>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</si>
  <si>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</si>
  <si>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</si>
  <si>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</si>
  <si>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</si>
  <si>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</si>
  <si>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</si>
  <si>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</si>
  <si>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</si>
  <si>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</si>
  <si>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</si>
  <si>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</si>
  <si>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</si>
  <si>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</si>
  <si>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</si>
  <si>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</si>
  <si>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</si>
  <si>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</si>
  <si>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</si>
  <si>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</si>
  <si>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</si>
  <si>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</si>
  <si>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</si>
  <si>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</si>
  <si>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</si>
  <si>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</si>
  <si>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</si>
  <si>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</si>
  <si>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</si>
  <si>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</si>
  <si>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</si>
  <si>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</si>
  <si>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</si>
  <si>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</si>
  <si>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</si>
  <si>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</si>
  <si>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</si>
  <si>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</si>
  <si>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</si>
  <si>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</si>
  <si>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</si>
  <si>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</si>
  <si>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</si>
  <si>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</si>
  <si>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</si>
  <si>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</si>
  <si>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</si>
  <si>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</si>
  <si>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</si>
  <si>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</si>
  <si>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</si>
  <si>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</si>
  <si>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</si>
  <si>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</si>
  <si>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</si>
  <si>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</si>
  <si>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</si>
  <si>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</si>
  <si>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</si>
  <si>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</si>
  <si>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</si>
  <si>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</si>
  <si>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</si>
  <si>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</si>
  <si>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</si>
  <si>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</si>
  <si>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</si>
  <si>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</si>
  <si>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</si>
  <si>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</si>
  <si>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</si>
  <si>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</si>
  <si>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</si>
  <si>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</si>
  <si>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</si>
  <si>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</si>
  <si>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</si>
  <si>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</si>
  <si>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</si>
  <si>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</si>
  <si>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</si>
  <si>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</si>
  <si>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</si>
  <si>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</si>
  <si>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</si>
  <si>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</si>
  <si>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</si>
  <si>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</si>
  <si>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</si>
  <si>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</si>
  <si>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</si>
  <si>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</si>
  <si>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</si>
  <si>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</si>
  <si>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</si>
  <si>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</si>
  <si>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</si>
  <si>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</si>
  <si>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</si>
  <si>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</si>
  <si>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</si>
  <si>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</si>
  <si>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</si>
  <si>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</si>
  <si>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</si>
  <si>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</si>
  <si>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</si>
  <si>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</si>
  <si>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</si>
  <si>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</si>
  <si>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</si>
  <si>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</si>
  <si>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</si>
  <si>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</si>
  <si>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</si>
  <si>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</si>
  <si>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</si>
  <si>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</si>
  <si>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</si>
  <si>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</si>
  <si>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</si>
  <si>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</si>
  <si>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</si>
  <si>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</si>
  <si>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</si>
  <si>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</si>
  <si>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</si>
  <si>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</si>
  <si>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</si>
  <si>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</si>
  <si>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</si>
  <si>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</si>
  <si>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</si>
  <si>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</si>
  <si>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</si>
  <si>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</si>
  <si>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</si>
  <si>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</si>
  <si>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</si>
  <si>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</si>
  <si>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</si>
  <si>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</si>
  <si>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</si>
  <si>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</si>
  <si>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</si>
  <si>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</si>
  <si>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</si>
  <si>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</si>
  <si>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</si>
  <si>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</si>
  <si>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</si>
  <si>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</si>
  <si>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</si>
  <si>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</si>
  <si>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</si>
  <si>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</si>
  <si>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</si>
  <si>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</si>
  <si>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</si>
  <si>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</si>
  <si>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</si>
  <si>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</si>
  <si>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</si>
  <si>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</si>
  <si>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</si>
  <si>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</si>
  <si>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</si>
  <si>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</si>
  <si>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</si>
  <si>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</si>
  <si>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</si>
  <si>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</si>
  <si>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</si>
  <si>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</si>
  <si>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</si>
  <si>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</si>
  <si>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</si>
  <si>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</si>
  <si>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</si>
  <si>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</si>
  <si>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</si>
  <si>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</si>
  <si>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</si>
  <si>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</si>
  <si>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</si>
  <si>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</si>
  <si>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</si>
  <si>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</si>
  <si>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</si>
  <si>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</si>
  <si>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</si>
  <si>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</si>
  <si>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</si>
  <si>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</si>
  <si>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</si>
  <si>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</si>
  <si>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</si>
  <si>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</si>
  <si>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</si>
  <si>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</si>
  <si>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</si>
  <si>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</si>
  <si>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</si>
  <si>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</si>
  <si>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</si>
  <si>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</si>
  <si>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</si>
  <si>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</si>
  <si>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</si>
  <si>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</si>
  <si>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</si>
  <si>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</si>
  <si>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</si>
  <si>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</si>
  <si>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</si>
  <si>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</si>
  <si>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</si>
  <si>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</si>
  <si>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</si>
  <si>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</si>
  <si>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</si>
  <si>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</si>
  <si>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</si>
  <si>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</si>
  <si>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</si>
  <si>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</si>
  <si>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</si>
  <si>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</si>
  <si>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</si>
  <si>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</si>
  <si>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</si>
  <si>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</si>
  <si>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</si>
  <si>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</si>
  <si>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</si>
  <si>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</si>
  <si>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</si>
  <si>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</si>
  <si>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</si>
  <si>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</si>
  <si>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</si>
  <si>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</si>
  <si>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</si>
  <si>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</si>
  <si>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</si>
  <si>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</si>
  <si>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</si>
  <si>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</si>
  <si>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</si>
  <si>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</si>
  <si>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</si>
  <si>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</si>
  <si>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</si>
  <si>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</si>
  <si>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</si>
  <si>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</si>
  <si>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</si>
  <si>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</si>
  <si>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</si>
  <si>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</si>
  <si>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</si>
  <si>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</si>
  <si>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</si>
  <si>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</si>
  <si>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</si>
  <si>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</si>
  <si>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</si>
  <si>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</si>
  <si>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</si>
  <si>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</si>
  <si>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</si>
  <si>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</si>
  <si>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</si>
  <si>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</si>
  <si>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</si>
  <si>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</si>
  <si>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</si>
  <si>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</si>
  <si>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</si>
  <si>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</si>
  <si>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</si>
  <si>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</si>
  <si>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</si>
  <si>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</si>
  <si>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</si>
  <si>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</si>
  <si>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</si>
  <si>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</si>
  <si>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</si>
  <si>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</si>
  <si>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</si>
  <si>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</si>
  <si>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</si>
  <si>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</si>
  <si>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</si>
  <si>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</si>
  <si>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</si>
  <si>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</si>
  <si>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</si>
  <si>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</si>
  <si>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</si>
  <si>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</si>
  <si>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</si>
  <si>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</si>
  <si>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</si>
  <si>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</si>
  <si>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</si>
  <si>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</si>
  <si>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</si>
  <si>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</si>
  <si>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</si>
  <si>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</si>
  <si>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</si>
  <si>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</si>
  <si>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</si>
  <si>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</si>
  <si>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</si>
  <si>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</si>
  <si>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</si>
  <si>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</si>
  <si>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</si>
  <si>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</si>
  <si>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</si>
  <si>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</si>
  <si>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</si>
  <si>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</si>
  <si>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</si>
  <si>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</si>
  <si>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</si>
  <si>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</si>
  <si>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</si>
  <si>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</si>
  <si>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</si>
  <si>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</si>
  <si>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</si>
  <si>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</si>
  <si>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</si>
  <si>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</si>
  <si>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</si>
  <si>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</si>
  <si>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</si>
  <si>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</si>
  <si>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</si>
  <si>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</si>
  <si>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</si>
  <si>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</si>
  <si>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</si>
  <si>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</si>
  <si>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</si>
  <si>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</si>
  <si>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</si>
  <si>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</si>
  <si>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</si>
  <si>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</si>
  <si>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</si>
  <si>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</si>
  <si>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</si>
  <si>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</si>
  <si>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</si>
  <si>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</si>
  <si>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</si>
  <si>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</si>
  <si>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</si>
  <si>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</si>
  <si>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</si>
  <si>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</si>
  <si>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</si>
  <si>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</si>
  <si>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</si>
  <si>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</si>
  <si>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</si>
  <si>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</si>
  <si>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</si>
  <si>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</si>
  <si>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</si>
  <si>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</si>
  <si>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</si>
  <si>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</si>
  <si>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</si>
  <si>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</si>
  <si>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</si>
  <si>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</si>
  <si>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</si>
  <si>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</si>
  <si>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</si>
  <si>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</si>
  <si>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</si>
  <si>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</si>
  <si>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</si>
  <si>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</si>
  <si>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</si>
  <si>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</si>
  <si>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</si>
  <si>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</si>
  <si>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</si>
  <si>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</si>
  <si>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</si>
  <si>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</si>
  <si>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</si>
  <si>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</si>
  <si>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</si>
  <si>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</si>
  <si>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</si>
  <si>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</si>
  <si>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</si>
  <si>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</si>
  <si>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</si>
  <si>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</si>
  <si>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</si>
  <si>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</si>
  <si>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</si>
  <si>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</si>
  <si>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</si>
  <si>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</si>
  <si>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</si>
  <si>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</si>
  <si>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</si>
  <si>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</si>
  <si>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</si>
  <si>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</si>
  <si>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</si>
  <si>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</si>
  <si>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</si>
  <si>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</si>
  <si>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</si>
  <si>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</si>
  <si>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</si>
  <si>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</si>
  <si>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</si>
  <si>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</si>
  <si>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</si>
  <si>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</si>
  <si>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</si>
  <si>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</si>
  <si>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</si>
  <si>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</si>
  <si>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</si>
  <si>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</si>
  <si>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</si>
  <si>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</si>
  <si>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</si>
  <si>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</si>
  <si>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</si>
  <si>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</si>
  <si>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</si>
  <si>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</si>
  <si>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</si>
  <si>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</si>
  <si>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</si>
  <si>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</si>
  <si>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</si>
  <si>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</si>
  <si>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</si>
  <si>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</si>
  <si>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</si>
  <si>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</si>
  <si>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</si>
  <si>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</si>
  <si>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</si>
  <si>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</si>
  <si>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</si>
  <si>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</si>
  <si>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</si>
  <si>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</si>
  <si>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</si>
  <si>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</si>
  <si>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</si>
  <si>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</si>
  <si>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</si>
  <si>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</si>
  <si>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</si>
  <si>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</si>
  <si>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</si>
  <si>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</si>
  <si>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</si>
  <si>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</si>
  <si>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</si>
  <si>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</si>
  <si>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</si>
  <si>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</si>
  <si>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</si>
  <si>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</si>
  <si>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</si>
  <si>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</si>
  <si>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</si>
  <si>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</si>
  <si>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</si>
  <si>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</si>
  <si>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</si>
  <si>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</si>
  <si>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</si>
  <si>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</si>
  <si>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</si>
  <si>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</si>
  <si>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</si>
  <si>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</si>
  <si>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</si>
  <si>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</si>
  <si>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</si>
  <si>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</si>
  <si>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</si>
  <si>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</si>
  <si>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</si>
  <si>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</si>
  <si>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</si>
  <si>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</si>
  <si>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</si>
  <si>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</si>
  <si>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</si>
  <si>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</si>
  <si>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</si>
  <si>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</si>
  <si>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</si>
  <si>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</si>
  <si>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</si>
  <si>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</si>
  <si>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</si>
  <si>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</si>
  <si>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</si>
  <si>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</si>
  <si>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</si>
  <si>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</si>
  <si>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</si>
  <si>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</si>
  <si>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</si>
  <si>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</si>
  <si>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</si>
  <si>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</si>
  <si>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</si>
  <si>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</si>
  <si>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</si>
  <si>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</si>
  <si>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</si>
  <si>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</si>
  <si>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</si>
  <si>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</si>
  <si>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</si>
  <si>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</si>
  <si>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</si>
  <si>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</si>
  <si>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</si>
  <si>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</si>
  <si>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</si>
  <si>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</si>
  <si>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</si>
  <si>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</si>
  <si>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</si>
  <si>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</si>
  <si>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</si>
  <si>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</si>
  <si>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</si>
  <si>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</si>
  <si>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</si>
  <si>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</si>
  <si>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</si>
  <si>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</si>
  <si>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</si>
  <si>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</si>
  <si>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</si>
  <si>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</si>
  <si>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</si>
  <si>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</si>
  <si>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</si>
  <si>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</si>
  <si>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</si>
  <si>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</si>
  <si>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</si>
  <si>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</si>
  <si>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</si>
  <si>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</si>
  <si>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</si>
  <si>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</si>
  <si>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</si>
  <si>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</si>
  <si>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</si>
  <si>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</si>
  <si>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</si>
  <si>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</si>
  <si>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</si>
  <si>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</si>
  <si>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</si>
  <si>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</si>
  <si>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</si>
  <si>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</si>
  <si>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</si>
  <si>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</si>
  <si>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</si>
  <si>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</si>
  <si>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</si>
  <si>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</si>
  <si>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</si>
  <si>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</si>
  <si>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</si>
  <si>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</si>
  <si>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</si>
  <si>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</si>
  <si>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</si>
  <si>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</si>
  <si>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</si>
  <si>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</si>
  <si>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</si>
  <si>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</si>
  <si>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</si>
  <si>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</si>
  <si>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</si>
  <si>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</si>
  <si>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</si>
  <si>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</si>
  <si>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</si>
  <si>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</si>
  <si>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</si>
  <si>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</si>
  <si>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</si>
  <si>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</si>
  <si>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</si>
  <si>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</si>
  <si>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</si>
  <si>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</si>
  <si>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</si>
  <si>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</si>
  <si>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</si>
  <si>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</si>
  <si>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</si>
  <si>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</si>
  <si>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</si>
  <si>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</si>
  <si>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</si>
  <si>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</si>
  <si>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</si>
  <si>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</si>
  <si>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</si>
  <si>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</si>
  <si>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</si>
  <si>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</si>
  <si>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</si>
  <si>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</si>
  <si>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</si>
  <si>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</si>
  <si>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</si>
  <si>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</si>
  <si>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</si>
  <si>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</si>
  <si>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</si>
  <si>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</si>
  <si>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</si>
  <si>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</si>
  <si>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</si>
  <si>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</si>
  <si>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</si>
  <si>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</si>
  <si>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</si>
  <si>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</si>
  <si>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</si>
  <si>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</si>
  <si>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</si>
  <si>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</si>
  <si>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</si>
  <si>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</si>
  <si>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</si>
  <si>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</si>
  <si>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</si>
  <si>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</si>
  <si>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</si>
  <si>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</si>
  <si>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</si>
  <si>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</si>
  <si>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</si>
  <si>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</si>
  <si>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</si>
  <si>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</si>
  <si>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</si>
  <si>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</si>
  <si>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</si>
  <si>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</si>
  <si>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</si>
  <si>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</si>
  <si>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</si>
  <si>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</si>
  <si>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</si>
  <si>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</si>
  <si>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</si>
  <si>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</si>
  <si>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</si>
  <si>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</si>
  <si>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</si>
  <si>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</si>
  <si>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</si>
  <si>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</si>
  <si>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</si>
  <si>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</si>
  <si>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</si>
  <si>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</si>
  <si>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</si>
  <si>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</si>
  <si>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</si>
  <si>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</si>
  <si>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</si>
  <si>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</si>
  <si>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</si>
  <si>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</si>
  <si>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</si>
  <si>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</si>
  <si>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</si>
  <si>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</si>
  <si>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</si>
  <si>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</si>
  <si>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</si>
  <si>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</si>
  <si>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</si>
  <si>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</si>
  <si>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</si>
  <si>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</si>
  <si>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</si>
  <si>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</si>
  <si>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</si>
  <si>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</si>
  <si>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</si>
  <si>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</si>
  <si>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</si>
  <si>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</si>
  <si>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</si>
  <si>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</si>
  <si>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</si>
  <si>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</si>
  <si>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</si>
  <si>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</si>
  <si>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</si>
  <si>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</si>
  <si>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</si>
  <si>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</si>
  <si>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</si>
  <si>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</si>
  <si>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</si>
  <si>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</si>
  <si>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</si>
  <si>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</si>
  <si>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</si>
  <si>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</si>
  <si>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</si>
  <si>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</si>
  <si>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</si>
  <si>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</si>
  <si>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</si>
  <si>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</si>
  <si>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</si>
  <si>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</si>
  <si>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</si>
  <si>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</si>
  <si>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</si>
  <si>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</si>
  <si>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</si>
  <si>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</si>
  <si>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</si>
  <si>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</si>
  <si>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</si>
  <si>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</si>
  <si>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</si>
  <si>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</si>
  <si>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</si>
  <si>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</si>
  <si>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</si>
  <si>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</si>
  <si>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</si>
  <si>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</si>
  <si>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</si>
  <si>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</si>
  <si>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</si>
  <si>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</si>
  <si>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</si>
  <si>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</si>
  <si>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</si>
  <si>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</si>
  <si>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</si>
  <si>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</si>
  <si>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</si>
  <si>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</si>
  <si>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</si>
  <si>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</si>
  <si>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</si>
  <si>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</si>
  <si>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</si>
  <si>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</si>
  <si>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</si>
  <si>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</si>
  <si>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</si>
  <si>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</si>
  <si>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</si>
  <si>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</si>
  <si>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</si>
  <si>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</si>
  <si>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</si>
  <si>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</si>
  <si>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</si>
  <si>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</si>
  <si>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</si>
  <si>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</si>
  <si>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</si>
  <si>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</si>
  <si>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</si>
  <si>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</si>
  <si>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</si>
  <si>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</si>
  <si>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</si>
  <si>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</si>
  <si>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</si>
  <si>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</si>
  <si>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</si>
  <si>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</si>
  <si>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</si>
  <si>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</si>
  <si>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</si>
  <si>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</si>
  <si>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</si>
  <si>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</si>
  <si>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</si>
  <si>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</si>
  <si>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</si>
  <si>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</si>
  <si>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</si>
  <si>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</si>
  <si>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</si>
  <si>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</si>
  <si>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</si>
  <si>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</si>
  <si>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</si>
  <si>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</si>
  <si>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</si>
  <si>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</si>
  <si>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</si>
  <si>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</si>
  <si>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</si>
  <si>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</si>
  <si>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</si>
  <si>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</si>
  <si>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</si>
  <si>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</si>
  <si>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</si>
  <si>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</si>
  <si>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</si>
  <si>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</si>
  <si>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</si>
  <si>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</si>
  <si>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</si>
  <si>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</si>
  <si>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</si>
  <si>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</si>
  <si>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</si>
  <si>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</si>
  <si>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</si>
  <si>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</si>
  <si>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</si>
  <si>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</si>
  <si>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</si>
  <si>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</si>
  <si>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</si>
  <si>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</si>
  <si>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</si>
  <si>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</si>
  <si>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</si>
  <si>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</si>
  <si>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</si>
  <si>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</si>
  <si>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</si>
  <si>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</si>
  <si>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</si>
  <si>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</si>
  <si>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</si>
  <si>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</si>
  <si>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</si>
  <si>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</si>
  <si>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</si>
  <si>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</si>
  <si>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</si>
  <si>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</si>
  <si>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</si>
  <si>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</si>
  <si>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</si>
  <si>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</si>
  <si>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</si>
  <si>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</si>
  <si>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</si>
  <si>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</si>
  <si>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</si>
  <si>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</si>
  <si>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</si>
  <si>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</si>
  <si>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</si>
  <si>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</si>
  <si>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</si>
  <si>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</si>
  <si>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</si>
  <si>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</si>
  <si>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</si>
  <si>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</si>
  <si>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</si>
  <si>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</si>
  <si>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</si>
  <si>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</si>
  <si>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</si>
  <si>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</si>
  <si>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</si>
  <si>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</si>
  <si>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</si>
  <si>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</si>
  <si>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</si>
  <si>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</si>
  <si>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</si>
  <si>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</si>
  <si>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</si>
  <si>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</si>
  <si>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</si>
  <si>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</si>
  <si>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</si>
  <si>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</si>
  <si>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</si>
  <si>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</si>
  <si>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</si>
  <si>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</si>
  <si>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</si>
  <si>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</si>
  <si>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</si>
  <si>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</si>
  <si>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</si>
  <si>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</si>
  <si>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</si>
  <si>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</si>
  <si>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</si>
  <si>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</si>
  <si>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</si>
  <si>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</si>
  <si>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</si>
  <si>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</si>
  <si>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</si>
  <si>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</si>
  <si>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</si>
  <si>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</si>
  <si>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</si>
  <si>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</si>
  <si>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</si>
  <si>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</si>
  <si>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</si>
  <si>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</si>
  <si>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</si>
  <si>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</si>
  <si>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</si>
  <si>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</si>
  <si>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</si>
  <si>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</si>
  <si>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</si>
  <si>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</si>
  <si>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</si>
  <si>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</si>
  <si>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</si>
  <si>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</si>
  <si>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</si>
  <si>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</si>
  <si>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</si>
  <si>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</si>
  <si>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</si>
  <si>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</si>
  <si>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</si>
  <si>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</si>
  <si>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</si>
  <si>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</si>
  <si>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</si>
  <si>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</si>
  <si>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</si>
  <si>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</si>
  <si>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</si>
  <si>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</si>
  <si>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</si>
  <si>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</si>
  <si>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</si>
  <si>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</si>
  <si>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</si>
  <si>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</si>
  <si>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</si>
  <si>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</si>
  <si>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</si>
  <si>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</si>
  <si>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</si>
  <si>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</si>
  <si>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</si>
  <si>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</si>
  <si>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</si>
  <si>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</si>
  <si>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</si>
  <si>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</si>
  <si>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</si>
  <si>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</si>
  <si>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</si>
  <si>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</si>
  <si>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</si>
  <si>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</si>
  <si>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</si>
  <si>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</si>
  <si>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</si>
  <si>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</si>
  <si>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</si>
  <si>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</si>
  <si>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</si>
  <si>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</si>
  <si>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</si>
  <si>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</si>
  <si>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</si>
  <si>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</si>
  <si>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</si>
  <si>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</si>
  <si>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</si>
  <si>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</si>
  <si>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</si>
  <si>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</si>
  <si>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</si>
  <si>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</si>
  <si>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</si>
  <si>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</si>
  <si>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</si>
  <si>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</si>
  <si>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</si>
  <si>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</si>
  <si>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</si>
  <si>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</si>
  <si>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</si>
  <si>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</si>
  <si>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</si>
  <si>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</si>
  <si>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</si>
  <si>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</si>
  <si>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</si>
  <si>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</si>
  <si>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</si>
  <si>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</si>
  <si>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</si>
  <si>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</si>
  <si>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</si>
  <si>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</si>
  <si>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</si>
  <si>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</si>
  <si>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</si>
  <si>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</si>
  <si>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</si>
  <si>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</si>
  <si>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</si>
  <si>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</si>
  <si>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</si>
  <si>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</si>
  <si>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</si>
  <si>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</si>
  <si>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</si>
  <si>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</si>
  <si>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</si>
  <si>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</si>
  <si>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</si>
  <si>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</si>
  <si>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</si>
  <si>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</si>
  <si>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</si>
  <si>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</si>
  <si>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</si>
  <si>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</si>
  <si>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</si>
  <si>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</si>
  <si>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</si>
  <si>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</si>
  <si>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</si>
  <si>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</si>
  <si>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</si>
  <si>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</si>
  <si>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</si>
  <si>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</si>
  <si>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</si>
  <si>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</si>
  <si>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</si>
  <si>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</si>
  <si>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</si>
  <si>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</si>
  <si>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</si>
  <si>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</si>
  <si>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</si>
  <si>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</si>
  <si>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</si>
  <si>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</si>
  <si>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</si>
  <si>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</si>
  <si>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</si>
  <si>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</si>
  <si>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</si>
  <si>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</si>
  <si>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</si>
  <si>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</si>
  <si>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</si>
  <si>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</si>
  <si>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</si>
  <si>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</si>
  <si>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</si>
  <si>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</si>
  <si>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</si>
  <si>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</si>
  <si>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</si>
  <si>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</si>
  <si>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</si>
  <si>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</si>
  <si>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</si>
  <si>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</si>
  <si>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</si>
  <si>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</si>
  <si>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</si>
  <si>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</si>
  <si>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</si>
  <si>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</si>
  <si>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</si>
  <si>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</si>
  <si>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</si>
  <si>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</si>
  <si>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</si>
  <si>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</si>
  <si>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</si>
  <si>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</si>
  <si>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</si>
  <si>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</si>
  <si>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</si>
  <si>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</si>
  <si>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</si>
  <si>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</si>
  <si>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</si>
  <si>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</si>
  <si>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</si>
  <si>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</si>
  <si>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</si>
  <si>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</si>
  <si>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</si>
  <si>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</si>
  <si>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</si>
  <si>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</si>
  <si>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</si>
  <si>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</si>
  <si>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</si>
  <si>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</si>
  <si>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</si>
  <si>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</si>
  <si>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</si>
  <si>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</si>
  <si>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</si>
  <si>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</si>
  <si>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</si>
  <si>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</si>
  <si>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</si>
  <si>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</si>
  <si>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</si>
  <si>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</si>
  <si>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</si>
  <si>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</si>
  <si>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</si>
  <si>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</si>
  <si>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</si>
  <si>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</si>
  <si>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</si>
  <si>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</si>
  <si>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</si>
  <si>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</si>
  <si>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</si>
  <si>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</si>
  <si>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</si>
  <si>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</si>
  <si>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</si>
  <si>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</si>
  <si>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</si>
  <si>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</si>
  <si>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</si>
  <si>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</si>
  <si>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</si>
  <si>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</si>
  <si>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</si>
  <si>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</si>
  <si>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</si>
  <si>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</si>
  <si>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</si>
  <si>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</si>
  <si>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</si>
  <si>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</si>
  <si>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</si>
  <si>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</si>
  <si>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</si>
  <si>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</si>
  <si>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</si>
  <si>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</si>
  <si>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</si>
  <si>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</si>
  <si>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</si>
  <si>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</si>
  <si>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</si>
  <si>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</si>
  <si>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</si>
  <si>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</si>
  <si>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</si>
  <si>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</si>
  <si>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</si>
  <si>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</si>
  <si>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</si>
  <si>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</si>
  <si>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</si>
  <si>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</si>
  <si>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</si>
  <si>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</si>
  <si>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</si>
  <si>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</si>
  <si>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</si>
  <si>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</si>
  <si>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</si>
  <si>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</si>
  <si>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</si>
  <si>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</si>
  <si>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</si>
  <si>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</si>
  <si>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</si>
  <si>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</si>
  <si>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</si>
  <si>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</si>
  <si>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</si>
  <si>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</si>
  <si>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</si>
  <si>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</si>
  <si>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</si>
  <si>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</si>
  <si>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</si>
  <si>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</si>
  <si>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</si>
  <si>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</si>
  <si>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</si>
  <si>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</si>
  <si>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</si>
  <si>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</si>
  <si>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</si>
  <si>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</si>
  <si>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</si>
  <si>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</si>
  <si>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</si>
  <si>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</si>
  <si>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</si>
  <si>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</si>
  <si>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</si>
  <si>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</si>
  <si>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</si>
  <si>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</si>
  <si>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</si>
  <si>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</si>
  <si>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</si>
  <si>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</si>
  <si>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</si>
  <si>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</si>
  <si>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</si>
  <si>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</si>
  <si>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</si>
  <si>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</si>
  <si>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</si>
  <si>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</si>
  <si>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</si>
  <si>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</si>
  <si>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</si>
  <si>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</si>
  <si>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</si>
  <si>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</si>
  <si>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</si>
  <si>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</si>
  <si>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</si>
  <si>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</si>
  <si>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</si>
  <si>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</si>
  <si>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</si>
  <si>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</si>
  <si>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</si>
  <si>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</si>
  <si>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</si>
  <si>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</si>
  <si>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</si>
  <si>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</si>
  <si>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</si>
  <si>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</si>
  <si>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</si>
  <si>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</si>
  <si>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</si>
  <si>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</si>
  <si>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</si>
  <si>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</si>
  <si>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</si>
  <si>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</si>
  <si>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</si>
  <si>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</si>
  <si>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</si>
  <si>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</si>
  <si>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</si>
  <si>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</si>
  <si>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</si>
  <si>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</si>
  <si>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</si>
  <si>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</si>
  <si>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</si>
  <si>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</si>
  <si>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</si>
  <si>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</si>
  <si>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</si>
  <si>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</si>
  <si>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</si>
  <si>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</si>
  <si>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</si>
  <si>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</si>
  <si>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</si>
  <si>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</si>
  <si>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</si>
  <si>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</si>
  <si>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</si>
  <si>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</si>
  <si>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</si>
  <si>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</si>
  <si>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</si>
  <si>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</si>
  <si>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</si>
  <si>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</si>
  <si>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</si>
  <si>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</si>
  <si>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</si>
  <si>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</si>
  <si>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</si>
  <si>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</si>
  <si>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</si>
  <si>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</si>
  <si>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</si>
  <si>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</si>
  <si>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</si>
  <si>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</si>
  <si>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</si>
  <si>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</si>
  <si>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</si>
  <si>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</si>
  <si>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</si>
  <si>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</si>
  <si>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</si>
  <si>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</si>
  <si>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</si>
  <si>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</si>
  <si>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</si>
  <si>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</si>
  <si>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</si>
  <si>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</si>
  <si>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</si>
  <si>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</si>
  <si>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</si>
  <si>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</si>
  <si>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</si>
  <si>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</si>
  <si>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</si>
  <si>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</si>
  <si>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</si>
  <si>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</si>
  <si>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</si>
  <si>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</si>
  <si>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</si>
  <si>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</si>
  <si>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</si>
  <si>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</si>
  <si>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</si>
  <si>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</si>
  <si>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</si>
  <si>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</si>
  <si>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</si>
  <si>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</si>
  <si>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</si>
  <si>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</si>
  <si>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</si>
  <si>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</si>
  <si>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</si>
  <si>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</si>
  <si>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</si>
  <si>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</si>
  <si>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</si>
  <si>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</si>
  <si>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</si>
  <si>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</si>
  <si>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</si>
  <si>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</si>
  <si>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</si>
  <si>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</si>
  <si>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</si>
  <si>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</si>
  <si>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</si>
  <si>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</si>
  <si>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</si>
  <si>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</si>
  <si>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</si>
  <si>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</si>
  <si>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</si>
  <si>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</si>
  <si>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</si>
  <si>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</si>
  <si>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</si>
  <si>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</si>
  <si>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</si>
  <si>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</si>
  <si>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</si>
  <si>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</si>
  <si>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</si>
  <si>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</si>
  <si>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</si>
  <si>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</si>
  <si>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</si>
  <si>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</si>
  <si>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</si>
  <si>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</si>
  <si>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</si>
  <si>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</si>
  <si>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</si>
  <si>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</si>
  <si>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</si>
  <si>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</si>
  <si>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</si>
  <si>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</si>
  <si>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</si>
  <si>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</si>
  <si>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</si>
  <si>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</si>
  <si>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</si>
  <si>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</si>
  <si>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</si>
  <si>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</si>
  <si>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</si>
  <si>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</si>
  <si>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</si>
  <si>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</si>
  <si>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</si>
  <si>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</si>
  <si>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</si>
  <si>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</si>
  <si>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</si>
  <si>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</si>
  <si>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</si>
  <si>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</si>
  <si>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</si>
  <si>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</si>
  <si>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</si>
  <si>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</si>
  <si>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</si>
  <si>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</si>
  <si>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</si>
  <si>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</si>
  <si>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</si>
  <si>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</si>
  <si>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</si>
  <si>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</si>
  <si>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</si>
  <si>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</si>
  <si>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</si>
  <si>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</si>
  <si>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</si>
  <si>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</si>
  <si>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</si>
  <si>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</si>
  <si>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</si>
  <si>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</si>
  <si>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</si>
  <si>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</si>
  <si>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</si>
  <si>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</si>
  <si>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</si>
  <si>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</si>
  <si>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</si>
  <si>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</si>
  <si>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</si>
  <si>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</si>
  <si>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</si>
  <si>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</si>
  <si>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</si>
  <si>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</si>
  <si>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</si>
  <si>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</si>
  <si>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</si>
  <si>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</si>
  <si>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</si>
  <si>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</si>
  <si>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</si>
  <si>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</si>
  <si>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</si>
  <si>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</si>
  <si>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</si>
  <si>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</si>
  <si>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</si>
  <si>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</si>
  <si>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</si>
  <si>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</si>
  <si>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</si>
  <si>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</si>
  <si>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</si>
  <si>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</si>
  <si>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</si>
  <si>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</si>
  <si>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</si>
  <si>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</si>
  <si>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</si>
  <si>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</si>
  <si>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</si>
  <si>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</si>
  <si>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</si>
  <si>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</si>
  <si>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</si>
  <si>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</si>
  <si>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</si>
  <si>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</si>
  <si>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</si>
  <si>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</si>
  <si>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</si>
  <si>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</si>
  <si>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</si>
  <si>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</si>
  <si>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</si>
  <si>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</si>
  <si>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</si>
  <si>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</si>
  <si>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</si>
  <si>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</si>
  <si>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</si>
  <si>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</si>
  <si>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</si>
  <si>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</si>
  <si>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</si>
  <si>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</si>
  <si>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</si>
  <si>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</si>
  <si>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</si>
  <si>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</si>
  <si>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</si>
  <si>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</si>
  <si>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</si>
  <si>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</si>
  <si>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</si>
  <si>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</si>
  <si>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</si>
  <si>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</si>
  <si>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</si>
  <si>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</si>
  <si>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</si>
  <si>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</si>
  <si>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</si>
  <si>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</si>
  <si>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</si>
  <si>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</si>
  <si>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</si>
  <si>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</si>
  <si>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</si>
  <si>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</si>
  <si>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</si>
  <si>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</si>
  <si>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</si>
  <si>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</si>
  <si>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</si>
  <si>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</si>
  <si>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</si>
  <si>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</si>
  <si>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</si>
  <si>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</si>
  <si>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</si>
  <si>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</si>
  <si>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</si>
  <si>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</si>
  <si>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</si>
  <si>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</si>
  <si>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</si>
  <si>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</si>
  <si>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</si>
  <si>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</si>
  <si>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</si>
  <si>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</si>
  <si>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</si>
  <si>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</si>
  <si>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</si>
  <si>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</si>
  <si>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</si>
  <si>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</si>
  <si>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</si>
  <si>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</si>
  <si>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</si>
  <si>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</si>
  <si>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</si>
  <si>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</si>
  <si>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</si>
  <si>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</si>
  <si>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</si>
  <si>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</si>
  <si>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</si>
  <si>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</si>
  <si>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</si>
  <si>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</si>
  <si>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</si>
  <si>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</si>
  <si>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</si>
  <si>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</si>
  <si>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</si>
  <si>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</si>
  <si>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</si>
  <si>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</si>
  <si>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</si>
  <si>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</si>
  <si>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</si>
  <si>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</si>
  <si>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</si>
  <si>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</si>
  <si>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</si>
  <si>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</si>
  <si>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</si>
  <si>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</si>
  <si>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</si>
  <si>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</si>
  <si>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</si>
  <si>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</si>
  <si>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</si>
  <si>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</si>
  <si>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</si>
  <si>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</si>
  <si>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</si>
  <si>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</si>
  <si>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</si>
  <si>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</si>
  <si>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</si>
  <si>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</si>
  <si>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</si>
  <si>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</si>
  <si>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</si>
  <si>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</si>
  <si>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</si>
  <si>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</si>
  <si>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</si>
  <si>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</si>
  <si>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</si>
  <si>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</si>
  <si>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</si>
  <si>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</si>
  <si>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</si>
  <si>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</si>
  <si>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</si>
  <si>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</si>
  <si>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</si>
  <si>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</si>
  <si>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</si>
  <si>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</si>
  <si>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</si>
  <si>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</si>
  <si>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</si>
  <si>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</si>
  <si>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</si>
  <si>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</si>
  <si>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</si>
  <si>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</si>
  <si>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</si>
  <si>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</si>
  <si>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</si>
  <si>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</si>
  <si>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</si>
  <si>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</si>
  <si>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</si>
  <si>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</si>
  <si>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</si>
  <si>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</si>
  <si>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</si>
  <si>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</si>
  <si>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</si>
  <si>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</si>
  <si>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</si>
  <si>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</si>
  <si>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</si>
  <si>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</si>
  <si>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</si>
  <si>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</si>
  <si>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</si>
  <si>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</si>
  <si>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</si>
  <si>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</si>
  <si>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</si>
  <si>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</si>
  <si>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</si>
  <si>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</si>
  <si>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</si>
  <si>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</si>
  <si>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</si>
  <si>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</si>
  <si>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</si>
  <si>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</si>
  <si>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</si>
  <si>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</si>
  <si>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</si>
  <si>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</si>
  <si>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</si>
  <si>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</si>
  <si>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</si>
  <si>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</si>
  <si>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</si>
  <si>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</si>
  <si>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</si>
  <si>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</si>
  <si>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</si>
  <si>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</si>
  <si>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</si>
  <si>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</si>
  <si>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</si>
  <si>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</si>
  <si>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</si>
  <si>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</si>
  <si>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</si>
  <si>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</si>
  <si>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</si>
  <si>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</si>
  <si>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</si>
  <si>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</si>
  <si>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</si>
  <si>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</si>
  <si>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</si>
  <si>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</si>
  <si>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</si>
  <si>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</si>
  <si>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</si>
  <si>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</si>
  <si>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</si>
  <si>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</si>
  <si>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</si>
  <si>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</si>
  <si>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</si>
  <si>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</si>
  <si>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</si>
  <si>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</si>
  <si>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</si>
  <si>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</si>
  <si>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</si>
  <si>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</si>
  <si>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</si>
  <si>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</si>
  <si>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</si>
  <si>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</si>
  <si>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</si>
  <si>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</si>
  <si>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</si>
  <si>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</si>
  <si>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</si>
  <si>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</si>
  <si>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</si>
  <si>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</si>
  <si>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</si>
  <si>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</si>
  <si>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</si>
  <si>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</si>
  <si>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</si>
  <si>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</si>
  <si>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</si>
  <si>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</si>
  <si>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</si>
  <si>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</si>
  <si>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</si>
  <si>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</si>
  <si>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</si>
  <si>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</si>
  <si>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</si>
  <si>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</si>
  <si>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</si>
  <si>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</si>
  <si>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</si>
  <si>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</si>
  <si>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</si>
  <si>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</si>
  <si>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</si>
  <si>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</si>
  <si>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</si>
  <si>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</si>
  <si>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</si>
  <si>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</si>
  <si>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</si>
  <si>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</si>
  <si>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</si>
  <si>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</si>
  <si>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</si>
  <si>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</si>
  <si>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</si>
  <si>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</si>
  <si>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</si>
  <si>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</si>
  <si>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</si>
  <si>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</si>
  <si>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</si>
  <si>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</si>
  <si>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</si>
  <si>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</si>
  <si>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</si>
  <si>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</si>
  <si>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</si>
  <si>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</si>
  <si>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</si>
  <si>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</si>
  <si>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</si>
  <si>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</si>
  <si>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</si>
  <si>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</si>
  <si>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</si>
  <si>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</si>
  <si>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</si>
  <si>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</si>
  <si>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</si>
  <si>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</si>
  <si>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</si>
  <si>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</si>
  <si>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</si>
  <si>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</si>
  <si>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</si>
  <si>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</si>
  <si>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</si>
  <si>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</si>
  <si>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</si>
  <si>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</si>
  <si>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</si>
  <si>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</si>
  <si>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</si>
  <si>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</si>
  <si>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</si>
  <si>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</si>
  <si>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</si>
  <si>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</si>
  <si>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</si>
  <si>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</si>
  <si>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</si>
  <si>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</si>
  <si>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</si>
  <si>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</si>
  <si>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</si>
  <si>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</si>
  <si>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</si>
  <si>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</si>
  <si>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</si>
  <si>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</si>
  <si>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</si>
  <si>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</si>
  <si>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</si>
  <si>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</si>
  <si>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</si>
  <si>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</si>
  <si>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</si>
  <si>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</si>
  <si>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</si>
  <si>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</si>
  <si>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</si>
  <si>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</si>
  <si>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</si>
  <si>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</si>
  <si>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</si>
  <si>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</si>
  <si>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</si>
  <si>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</si>
  <si>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</si>
  <si>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</si>
  <si>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</si>
  <si>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</si>
  <si>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</si>
  <si>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</si>
  <si>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</si>
  <si>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</si>
  <si>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</si>
  <si>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</si>
  <si>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</si>
  <si>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</si>
  <si>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</si>
  <si>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</si>
  <si>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</si>
  <si>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</si>
  <si>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</si>
  <si>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</si>
  <si>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</si>
  <si>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</si>
  <si>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</si>
  <si>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</si>
  <si>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</si>
  <si>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</si>
  <si>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</si>
  <si>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</si>
  <si>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</si>
  <si>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</si>
  <si>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</si>
  <si>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</si>
  <si>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</si>
  <si>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</si>
  <si>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</si>
  <si>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</si>
  <si>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</si>
  <si>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</si>
  <si>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</si>
  <si>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</si>
  <si>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</si>
  <si>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</si>
  <si>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</si>
  <si>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</si>
  <si>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</si>
  <si>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</si>
  <si>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</si>
  <si>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</si>
  <si>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</si>
  <si>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</si>
  <si>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</si>
  <si>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</si>
  <si>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</si>
  <si>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</si>
  <si>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</si>
  <si>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</si>
  <si>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</si>
  <si>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</si>
  <si>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</si>
  <si>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</si>
  <si>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</si>
  <si>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</si>
  <si>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</si>
  <si>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</si>
  <si>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</si>
  <si>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</si>
  <si>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</si>
  <si>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</si>
  <si>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</si>
  <si>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</si>
  <si>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</si>
  <si>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</si>
  <si>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</si>
  <si>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</si>
  <si>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</si>
  <si>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</si>
  <si>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</si>
  <si>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</si>
  <si>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</si>
  <si>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</si>
  <si>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</si>
  <si>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</si>
  <si>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</si>
  <si>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</si>
  <si>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</si>
  <si>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</si>
  <si>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</si>
  <si>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</si>
  <si>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</si>
  <si>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</si>
  <si>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</si>
  <si>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</si>
  <si>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</si>
  <si>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</si>
  <si>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</si>
  <si>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</si>
  <si>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</si>
  <si>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</si>
  <si>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</si>
  <si>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</si>
  <si>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</si>
  <si>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</si>
  <si>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</si>
  <si>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</si>
  <si>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</si>
  <si>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</si>
  <si>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</si>
  <si>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</si>
  <si>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</si>
  <si>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</si>
  <si>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</si>
  <si>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</si>
  <si>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</si>
  <si>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</si>
  <si>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</si>
  <si>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</si>
  <si>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</si>
  <si>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</si>
  <si>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</si>
  <si>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</si>
  <si>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</si>
  <si>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</si>
  <si>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</si>
  <si>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</si>
  <si>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</si>
  <si>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</si>
  <si>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</si>
  <si>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</si>
  <si>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</si>
  <si>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</si>
  <si>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</si>
  <si>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</si>
  <si>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</si>
  <si>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</si>
  <si>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</si>
  <si>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</si>
  <si>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</si>
  <si>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</si>
  <si>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</si>
  <si>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</si>
  <si>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</si>
  <si>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</si>
  <si>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</si>
  <si>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</si>
  <si>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</si>
  <si>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</si>
  <si>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</si>
  <si>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</si>
  <si>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</si>
  <si>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</si>
  <si>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</si>
  <si>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</si>
  <si>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</si>
  <si>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</si>
  <si>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</si>
  <si>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</si>
  <si>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</si>
  <si>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</si>
  <si>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</si>
  <si>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</si>
  <si>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</si>
  <si>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</si>
  <si>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</si>
  <si>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</si>
  <si>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</si>
  <si>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</si>
  <si>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</si>
  <si>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</si>
  <si>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</si>
  <si>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</si>
  <si>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</si>
  <si>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</si>
  <si>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</si>
  <si>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</si>
  <si>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</si>
  <si>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</si>
  <si>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</si>
  <si>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</si>
  <si>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</si>
  <si>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</si>
  <si>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</si>
  <si>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</si>
  <si>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</si>
  <si>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</si>
  <si>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</si>
  <si>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</si>
  <si>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</si>
  <si>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</si>
  <si>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</si>
  <si>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</si>
  <si>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</si>
  <si>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</si>
  <si>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</si>
  <si>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</si>
  <si>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</si>
  <si>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</si>
  <si>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</si>
  <si>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</si>
  <si>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</si>
  <si>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</si>
  <si>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</si>
  <si>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</si>
  <si>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</si>
  <si>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</si>
  <si>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</si>
  <si>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</si>
  <si>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</si>
  <si>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</si>
  <si>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</si>
  <si>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</si>
  <si>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</si>
  <si>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</si>
  <si>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</si>
  <si>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</si>
  <si>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</si>
  <si>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</si>
  <si>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</si>
  <si>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</si>
  <si>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</si>
  <si>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</si>
  <si>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</si>
  <si>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</si>
  <si>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</si>
  <si>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</si>
  <si>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</si>
  <si>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</si>
  <si>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</si>
  <si>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</si>
  <si>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</si>
  <si>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</si>
  <si>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</si>
  <si>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</si>
  <si>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</si>
  <si>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</si>
  <si>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</si>
  <si>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</si>
  <si>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</si>
  <si>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</si>
  <si>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</si>
  <si>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</si>
  <si>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</si>
  <si>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</si>
  <si>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</si>
  <si>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</si>
  <si>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</si>
  <si>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</si>
  <si>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</si>
  <si>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</si>
  <si>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</si>
  <si>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</si>
  <si>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</si>
  <si>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</si>
  <si>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</si>
  <si>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</si>
  <si>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</si>
  <si>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</si>
  <si>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</si>
  <si>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</si>
  <si>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</si>
  <si>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</si>
  <si>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</si>
  <si>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</si>
  <si>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</si>
  <si>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</si>
  <si>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</si>
  <si>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</si>
  <si>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</si>
  <si>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</si>
  <si>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</si>
  <si>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</si>
  <si>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</si>
  <si>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</si>
  <si>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</si>
  <si>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</si>
  <si>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</si>
  <si>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</si>
  <si>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</si>
  <si>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</si>
  <si>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</si>
  <si>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</si>
  <si>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</si>
  <si>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</si>
  <si>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</si>
  <si>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</si>
  <si>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</si>
  <si>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</si>
  <si>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</si>
  <si>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</si>
  <si>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</si>
  <si>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</si>
  <si>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</si>
  <si>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</si>
  <si>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</si>
  <si>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</si>
  <si>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</si>
  <si>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</si>
  <si>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</si>
  <si>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</si>
  <si>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</si>
  <si>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</si>
  <si>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</si>
  <si>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</si>
  <si>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</si>
  <si>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</si>
  <si>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</si>
  <si>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</si>
  <si>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</si>
  <si>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</si>
  <si>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</si>
  <si>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</si>
  <si>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</si>
  <si>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</si>
  <si>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</si>
  <si>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</si>
  <si>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</si>
  <si>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</si>
  <si>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</si>
  <si>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</si>
  <si>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</si>
  <si>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</si>
  <si>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</si>
  <si>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</si>
  <si>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</si>
  <si>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</si>
  <si>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</si>
  <si>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</si>
  <si>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</si>
  <si>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</si>
  <si>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</si>
  <si>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</si>
  <si>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</si>
  <si>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</si>
  <si>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</si>
  <si>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</si>
  <si>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</si>
  <si>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</si>
  <si>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</si>
  <si>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</si>
  <si>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</si>
  <si>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</si>
  <si>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</si>
  <si>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</si>
  <si>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</si>
  <si>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</si>
  <si>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</si>
  <si>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</si>
  <si>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</si>
  <si>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</si>
  <si>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</si>
  <si>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</si>
  <si>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</si>
  <si>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</si>
  <si>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</si>
  <si>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</si>
  <si>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</si>
  <si>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</si>
  <si>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</si>
  <si>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</si>
  <si>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</si>
  <si>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</si>
  <si>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</si>
  <si>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</si>
  <si>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</si>
  <si>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</si>
  <si>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</si>
  <si>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</si>
  <si>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</si>
  <si>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</si>
  <si>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</si>
  <si>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</si>
  <si>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</si>
  <si>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</si>
  <si>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</si>
  <si>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</si>
  <si>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</si>
  <si>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</si>
  <si>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</si>
  <si>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</si>
  <si>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</si>
  <si>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</si>
  <si>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</si>
  <si>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</si>
  <si>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</si>
  <si>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</si>
  <si>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</si>
  <si>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</si>
  <si>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</si>
  <si>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</si>
  <si>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</si>
  <si>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</si>
  <si>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</si>
  <si>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</si>
  <si>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</si>
  <si>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</si>
  <si>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</si>
  <si>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</si>
  <si>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</si>
  <si>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</si>
  <si>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</si>
  <si>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</si>
  <si>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</si>
  <si>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</si>
  <si>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</si>
  <si>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</si>
  <si>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</si>
  <si>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</si>
  <si>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</si>
  <si>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</si>
  <si>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</si>
  <si>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</si>
  <si>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</si>
  <si>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</si>
  <si>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</si>
  <si>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</si>
  <si>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</si>
  <si>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</si>
  <si>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</si>
  <si>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</si>
  <si>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</si>
  <si>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</si>
  <si>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</si>
  <si>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</si>
  <si>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</si>
  <si>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</si>
  <si>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</si>
  <si>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</si>
  <si>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</si>
  <si>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</si>
  <si>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</si>
  <si>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</si>
  <si>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</si>
  <si>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</si>
  <si>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</si>
  <si>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</si>
  <si>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</si>
  <si>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</si>
  <si>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</si>
  <si>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</si>
  <si>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</si>
  <si>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</si>
  <si>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</si>
  <si>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</si>
  <si>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</si>
  <si>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</si>
  <si>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</si>
  <si>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</si>
  <si>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</si>
  <si>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</si>
  <si>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</si>
  <si>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</si>
  <si>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</si>
  <si>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</si>
  <si>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</si>
  <si>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</si>
  <si>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</si>
  <si>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</si>
  <si>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</si>
  <si>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</si>
  <si>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</si>
  <si>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</si>
  <si>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</si>
  <si>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</si>
  <si>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</si>
  <si>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</si>
  <si>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</si>
  <si>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</si>
  <si>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</si>
  <si>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</si>
  <si>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</si>
  <si>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</si>
  <si>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</si>
  <si>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</si>
  <si>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</si>
  <si>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</si>
  <si>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</si>
  <si>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</si>
  <si>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</si>
  <si>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</si>
  <si>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</si>
  <si>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</si>
  <si>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</si>
  <si>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</si>
  <si>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</si>
  <si>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</si>
  <si>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</si>
  <si>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</si>
  <si>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</si>
  <si>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</si>
  <si>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</si>
  <si>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</si>
  <si>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</si>
  <si>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</si>
  <si>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</si>
  <si>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</si>
  <si>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</si>
  <si>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</si>
  <si>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</si>
  <si>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</si>
  <si>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</si>
  <si>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</si>
  <si>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</si>
  <si>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</si>
  <si>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</si>
  <si>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</si>
  <si>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</si>
  <si>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</si>
  <si>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</si>
  <si>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</si>
  <si>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</si>
  <si>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</si>
  <si>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</si>
  <si>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</si>
  <si>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</si>
  <si>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</si>
  <si>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</si>
  <si>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</si>
  <si>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</si>
  <si>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</si>
  <si>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</si>
  <si>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</si>
  <si>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</si>
  <si>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</si>
  <si>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</si>
  <si>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</si>
  <si>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</si>
  <si>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</si>
  <si>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</si>
  <si>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</si>
  <si>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</si>
  <si>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</si>
  <si>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</si>
  <si>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</si>
  <si>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</si>
  <si>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</si>
  <si>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</si>
  <si>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</si>
  <si>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</si>
  <si>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</si>
  <si>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</si>
  <si>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</si>
  <si>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</si>
  <si>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</si>
  <si>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</si>
  <si>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</si>
  <si>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</si>
  <si>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</si>
  <si>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</si>
  <si>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</si>
  <si>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</si>
  <si>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</si>
  <si>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</si>
  <si>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</si>
  <si>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</si>
  <si>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</si>
  <si>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</si>
  <si>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</si>
  <si>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</si>
  <si>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</si>
  <si>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</si>
  <si>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</si>
  <si>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</si>
  <si>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</si>
  <si>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</si>
  <si>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</si>
  <si>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</si>
  <si>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</si>
  <si>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</si>
  <si>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</si>
  <si>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</si>
  <si>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</si>
  <si>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</si>
  <si>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</si>
  <si>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</si>
  <si>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</si>
  <si>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</si>
  <si>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</si>
  <si>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</si>
  <si>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</si>
  <si>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</si>
  <si>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</si>
  <si>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</si>
  <si>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</si>
  <si>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</si>
  <si>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</si>
  <si>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</si>
  <si>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</si>
  <si>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</si>
  <si>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</si>
  <si>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</si>
  <si>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</si>
  <si>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</si>
  <si>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</si>
  <si>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</si>
  <si>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</si>
  <si>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</si>
  <si>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</si>
  <si>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</si>
  <si>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</si>
  <si>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</si>
  <si>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</si>
  <si>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</si>
  <si>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</si>
  <si>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</si>
  <si>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</si>
  <si>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</si>
  <si>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</si>
  <si>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</si>
  <si>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</si>
  <si>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</si>
  <si>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</si>
  <si>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</si>
  <si>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</si>
  <si>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</si>
  <si>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</si>
  <si>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</si>
  <si>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</si>
  <si>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</si>
  <si>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</si>
  <si>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</si>
  <si>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</si>
  <si>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</si>
  <si>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</si>
  <si>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</si>
  <si>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</si>
  <si>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</si>
  <si>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</si>
  <si>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</si>
  <si>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</si>
  <si>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</si>
  <si>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</si>
  <si>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</si>
  <si>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</si>
  <si>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</si>
  <si>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</si>
  <si>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</si>
  <si>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</si>
  <si>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</si>
  <si>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</si>
  <si>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</si>
  <si>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</si>
  <si>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</si>
  <si>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</si>
  <si>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</si>
  <si>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</si>
  <si>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</si>
  <si>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</si>
  <si>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</si>
  <si>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</si>
  <si>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</si>
  <si>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</si>
  <si>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</si>
  <si>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</si>
  <si>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</si>
  <si>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</si>
  <si>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</si>
  <si>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</si>
  <si>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</si>
  <si>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</si>
  <si>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</si>
  <si>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</si>
  <si>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</si>
  <si>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</si>
  <si>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</si>
  <si>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</si>
  <si>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</si>
  <si>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</si>
  <si>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</si>
  <si>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</si>
  <si>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</si>
  <si>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</si>
  <si>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</si>
  <si>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</si>
  <si>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</si>
  <si>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</si>
  <si>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</si>
  <si>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</si>
  <si>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</si>
  <si>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</si>
  <si>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</si>
  <si>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</si>
  <si>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</si>
  <si>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</si>
  <si>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</si>
  <si>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</si>
  <si>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</si>
  <si>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</si>
  <si>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</si>
  <si>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</si>
  <si>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</si>
  <si>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</si>
  <si>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</si>
  <si>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</si>
  <si>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</si>
  <si>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</si>
  <si>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</si>
  <si>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</si>
  <si>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</si>
  <si>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</si>
  <si>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</si>
  <si>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</si>
  <si>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</si>
  <si>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</si>
  <si>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</si>
  <si>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</si>
  <si>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</si>
  <si>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</si>
  <si>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</si>
  <si>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</si>
  <si>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</si>
  <si>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</si>
  <si>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</si>
  <si>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</si>
  <si>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</si>
  <si>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</si>
  <si>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</si>
  <si>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</si>
  <si>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</si>
  <si>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</si>
  <si>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</si>
  <si>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</si>
  <si>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</si>
  <si>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</si>
  <si>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</si>
  <si>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</si>
  <si>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</si>
  <si>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</si>
  <si>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</si>
  <si>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</si>
  <si>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</si>
  <si>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</si>
  <si>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</si>
  <si>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</si>
  <si>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</si>
  <si>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</si>
  <si>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</si>
  <si>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</si>
  <si>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</si>
  <si>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</si>
  <si>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</si>
  <si>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</si>
  <si>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</si>
  <si>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</si>
  <si>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</si>
  <si>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</si>
  <si>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</si>
  <si>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</si>
  <si>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</si>
  <si>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</si>
  <si>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</si>
  <si>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</si>
  <si>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</si>
  <si>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</si>
  <si>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</si>
  <si>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</si>
  <si>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</si>
  <si>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</si>
  <si>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</si>
  <si>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</si>
  <si>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</si>
  <si>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</si>
  <si>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</si>
  <si>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</si>
  <si>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</si>
  <si>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</si>
  <si>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</si>
  <si>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</si>
  <si>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</si>
  <si>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</si>
  <si>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</si>
  <si>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</si>
  <si>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</si>
  <si>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</si>
  <si>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</si>
  <si>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</si>
  <si>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</si>
  <si>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</si>
  <si>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</si>
  <si>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</si>
  <si>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</si>
  <si>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</si>
  <si>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</si>
  <si>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</si>
  <si>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</si>
  <si>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</si>
  <si>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</si>
  <si>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</si>
  <si>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</si>
  <si>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</si>
  <si>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</si>
  <si>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</si>
  <si>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</si>
  <si>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</si>
  <si>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</si>
  <si>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</si>
  <si>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</si>
  <si>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</si>
  <si>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</si>
  <si>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</si>
  <si>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</si>
  <si>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</si>
  <si>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</si>
  <si>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</si>
  <si>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</si>
  <si>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</si>
  <si>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</si>
  <si>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</si>
  <si>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</si>
  <si>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</si>
  <si>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</si>
  <si>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</si>
  <si>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</si>
  <si>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</si>
  <si>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</si>
  <si>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</si>
  <si>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</si>
  <si>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</si>
  <si>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</si>
  <si>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</si>
  <si>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</si>
  <si>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</si>
  <si>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</si>
  <si>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</si>
  <si>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</si>
  <si>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</si>
  <si>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</si>
  <si>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</si>
  <si>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</si>
  <si>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</si>
  <si>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</si>
  <si>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</si>
  <si>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</si>
  <si>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</si>
  <si>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</si>
  <si>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</si>
  <si>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</si>
  <si>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</si>
  <si>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</si>
  <si>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</si>
  <si>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</si>
  <si>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</si>
  <si>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</si>
  <si>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</si>
  <si>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</si>
  <si>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</si>
  <si>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</si>
  <si>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</si>
  <si>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</si>
  <si>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</si>
  <si>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</si>
  <si>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</si>
  <si>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</si>
  <si>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</si>
  <si>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</si>
  <si>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</si>
  <si>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</si>
  <si>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</si>
  <si>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</si>
  <si>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</si>
  <si>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</si>
  <si>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</si>
  <si>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</si>
  <si>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</si>
  <si>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</si>
  <si>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</si>
  <si>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</si>
  <si>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</si>
  <si>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</si>
  <si>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</si>
  <si>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</si>
  <si>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</si>
  <si>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</si>
  <si>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</si>
  <si>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</si>
  <si>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</si>
  <si>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</si>
  <si>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</si>
  <si>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</si>
  <si>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</si>
  <si>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</si>
  <si>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</si>
  <si>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</si>
  <si>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</si>
  <si>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</si>
  <si>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</si>
  <si>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</si>
  <si>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</si>
  <si>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</si>
  <si>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</si>
  <si>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</si>
  <si>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</si>
  <si>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</si>
  <si>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</si>
  <si>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</si>
  <si>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</si>
  <si>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</si>
  <si>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</si>
  <si>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</si>
  <si>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</si>
  <si>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</si>
  <si>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</si>
  <si>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</si>
  <si>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</si>
  <si>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</si>
  <si>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</si>
  <si>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</si>
  <si>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</si>
  <si>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</si>
  <si>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</si>
  <si>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</si>
  <si>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</si>
  <si>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</si>
  <si>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</si>
  <si>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</si>
  <si>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</si>
  <si>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</si>
  <si>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</si>
  <si>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</si>
  <si>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</si>
  <si>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</si>
  <si>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</si>
  <si>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</si>
  <si>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</si>
  <si>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</si>
  <si>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</si>
  <si>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</si>
  <si>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</si>
  <si>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</si>
  <si>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</si>
  <si>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</si>
  <si>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</si>
  <si>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</si>
  <si>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</si>
  <si>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</si>
  <si>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</si>
  <si>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</si>
  <si>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</si>
  <si>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</si>
  <si>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</si>
  <si>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</si>
  <si>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</si>
  <si>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</si>
  <si>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</si>
  <si>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</si>
  <si>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</si>
  <si>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</si>
  <si>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</si>
  <si>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</si>
  <si>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</si>
  <si>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</si>
  <si>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</si>
  <si>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</si>
  <si>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</si>
  <si>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</si>
  <si>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</si>
  <si>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</si>
  <si>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</si>
  <si>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</si>
  <si>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</si>
  <si>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</si>
  <si>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</si>
  <si>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</si>
  <si>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</si>
  <si>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</si>
  <si>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</si>
  <si>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</si>
  <si>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</si>
  <si>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</si>
  <si>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</si>
  <si>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</si>
  <si>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</si>
  <si>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</si>
  <si>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</si>
  <si>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</si>
  <si>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</si>
  <si>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</si>
  <si>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</si>
  <si>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</si>
  <si>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</si>
  <si>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</si>
  <si>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</si>
  <si>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</si>
  <si>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</si>
  <si>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</si>
  <si>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</si>
  <si>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</si>
  <si>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</si>
  <si>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</si>
  <si>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</si>
  <si>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</si>
  <si>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</si>
  <si>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</si>
  <si>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</si>
  <si>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</si>
  <si>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</si>
  <si>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</si>
  <si>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</si>
  <si>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</si>
  <si>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</si>
  <si>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</si>
  <si>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</si>
  <si>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</si>
  <si>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</si>
  <si>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</si>
  <si>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</si>
  <si>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</si>
  <si>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</si>
  <si>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</si>
  <si>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</si>
  <si>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</si>
  <si>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</si>
  <si>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</si>
  <si>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</si>
  <si>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</si>
  <si>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</si>
  <si>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</si>
  <si>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</si>
  <si>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</si>
  <si>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</si>
  <si>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</si>
  <si>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</si>
  <si>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</si>
  <si>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</si>
  <si>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</si>
  <si>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</si>
  <si>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</si>
  <si>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</si>
  <si>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</si>
  <si>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</si>
  <si>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</si>
  <si>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</si>
  <si>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</si>
  <si>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</si>
  <si>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</si>
  <si>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</si>
  <si>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</si>
  <si>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</si>
  <si>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</si>
  <si>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</si>
  <si>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</si>
  <si>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</si>
  <si>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</si>
  <si>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</si>
  <si>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</si>
  <si>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</si>
  <si>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</si>
  <si>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</si>
  <si>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</si>
  <si>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</si>
  <si>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</si>
  <si>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</si>
  <si>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</si>
  <si>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</si>
  <si>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</si>
  <si>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</si>
  <si>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</si>
  <si>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</si>
  <si>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</si>
  <si>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</si>
  <si>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</si>
  <si>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</si>
  <si>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</si>
  <si>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</si>
  <si>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</si>
  <si>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</si>
  <si>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</si>
  <si>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</si>
  <si>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</si>
  <si>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</si>
  <si>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</si>
  <si>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</si>
  <si>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</si>
  <si>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</si>
  <si>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</si>
  <si>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</si>
  <si>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</si>
  <si>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</si>
  <si>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</si>
  <si>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</si>
  <si>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</si>
  <si>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</si>
  <si>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</si>
  <si>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</si>
  <si>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</si>
  <si>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</si>
  <si>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</si>
  <si>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</si>
  <si>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</si>
  <si>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</si>
  <si>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</si>
  <si>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</si>
  <si>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</si>
  <si>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</si>
  <si>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</si>
  <si>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</si>
  <si>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</si>
  <si>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</si>
  <si>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</si>
  <si>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</si>
  <si>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</si>
  <si>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</si>
  <si>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</si>
  <si>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</si>
  <si>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</si>
  <si>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</si>
  <si>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</si>
  <si>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</si>
  <si>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</si>
  <si>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</si>
  <si>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</si>
  <si>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</si>
  <si>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</si>
  <si>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</si>
  <si>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</si>
  <si>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</si>
  <si>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</si>
  <si>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</si>
  <si>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</si>
  <si>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</si>
  <si>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</si>
  <si>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</si>
  <si>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</si>
  <si>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</si>
  <si>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</si>
  <si>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</si>
  <si>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</si>
  <si>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</si>
  <si>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</si>
  <si>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</si>
  <si>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</si>
  <si>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</si>
  <si>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</si>
  <si>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</si>
  <si>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</si>
  <si>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</si>
  <si>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</si>
  <si>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</si>
  <si>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</si>
  <si>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</si>
  <si>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</si>
  <si>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</si>
  <si>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</si>
  <si>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</si>
  <si>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</si>
  <si>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</si>
  <si>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</si>
  <si>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</si>
  <si>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</si>
  <si>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</si>
  <si>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</si>
  <si>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</si>
  <si>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</si>
  <si>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</si>
  <si>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</si>
  <si>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</si>
  <si>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</si>
  <si>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</si>
  <si>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</si>
  <si>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</si>
  <si>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</si>
  <si>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</si>
  <si>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</si>
  <si>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</si>
  <si>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</si>
  <si>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</si>
  <si>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</si>
  <si>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</si>
  <si>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</si>
  <si>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</si>
  <si>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</si>
  <si>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</si>
  <si>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</si>
  <si>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</si>
  <si>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</si>
  <si>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</si>
  <si>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</si>
  <si>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</si>
  <si>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</si>
  <si>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</si>
  <si>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</si>
  <si>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</si>
  <si>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</si>
  <si>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</si>
  <si>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</si>
  <si>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</si>
  <si>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</si>
  <si>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</si>
  <si>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</si>
  <si>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</si>
  <si>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</si>
  <si>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</si>
  <si>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</si>
  <si>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</si>
  <si>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</si>
  <si>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</si>
  <si>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</si>
  <si>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</si>
  <si>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</si>
  <si>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</si>
  <si>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</si>
  <si>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</si>
  <si>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</si>
  <si>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</si>
  <si>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</si>
  <si>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</si>
  <si>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</si>
  <si>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</si>
  <si>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</si>
  <si>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</si>
  <si>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</si>
  <si>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</si>
  <si>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</si>
  <si>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</si>
  <si>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</si>
  <si>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</si>
  <si>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</si>
  <si>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</si>
  <si>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</si>
  <si>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</si>
  <si>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</si>
  <si>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</si>
  <si>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</si>
  <si>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</si>
  <si>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</si>
  <si>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</si>
  <si>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</si>
  <si>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</si>
  <si>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</si>
  <si>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</si>
  <si>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</si>
  <si>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</si>
  <si>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</si>
  <si>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</si>
  <si>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</si>
  <si>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</si>
  <si>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</si>
  <si>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</si>
  <si>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</si>
  <si>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</si>
  <si>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</si>
  <si>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</si>
  <si>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</si>
  <si>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</si>
  <si>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</si>
  <si>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</si>
  <si>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</si>
  <si>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</si>
  <si>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</si>
  <si>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</si>
  <si>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</si>
  <si>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</si>
  <si>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</si>
  <si>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</si>
  <si>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</si>
  <si>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</si>
  <si>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</si>
  <si>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</si>
  <si>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</si>
  <si>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</si>
  <si>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</si>
  <si>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</si>
  <si>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</si>
  <si>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</si>
  <si>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</si>
  <si>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</si>
  <si>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</si>
  <si>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</si>
  <si>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</si>
  <si>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</si>
  <si>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</si>
  <si>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</si>
  <si>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</si>
  <si>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</si>
  <si>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</si>
  <si>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</si>
  <si>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</si>
  <si>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</si>
  <si>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</si>
  <si>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</si>
  <si>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</si>
  <si>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</si>
  <si>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</si>
  <si>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</si>
  <si>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</si>
  <si>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</si>
  <si>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</si>
  <si>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</si>
  <si>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</si>
  <si>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</si>
  <si>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</si>
  <si>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</si>
  <si>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</si>
  <si>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</si>
  <si>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</si>
  <si>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</si>
  <si>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</si>
  <si>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</si>
  <si>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</si>
  <si>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</si>
  <si>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</si>
  <si>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</si>
  <si>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</si>
  <si>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</si>
  <si>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</si>
  <si>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</si>
  <si>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</si>
  <si>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</si>
  <si>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</si>
  <si>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</si>
  <si>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</si>
  <si>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</si>
  <si>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</si>
  <si>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</si>
  <si>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</si>
  <si>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</si>
  <si>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</si>
  <si>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</si>
  <si>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</si>
  <si>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</si>
  <si>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</si>
  <si>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</si>
  <si>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</si>
  <si>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</si>
  <si>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</si>
  <si>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</si>
  <si>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</si>
  <si>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</si>
  <si>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</si>
  <si>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</si>
  <si>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</si>
  <si>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</si>
  <si>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</si>
  <si>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</si>
  <si>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</si>
  <si>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</si>
  <si>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</si>
  <si>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</si>
  <si>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</si>
  <si>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</si>
  <si>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</si>
  <si>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</si>
  <si>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</si>
  <si>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</si>
  <si>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</si>
  <si>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</si>
  <si>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</si>
  <si>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</si>
  <si>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</si>
  <si>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</si>
  <si>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</si>
  <si>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</si>
  <si>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</si>
  <si>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</si>
  <si>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</si>
  <si>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</si>
  <si>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</si>
  <si>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</si>
  <si>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</si>
  <si>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</si>
  <si>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</si>
  <si>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</si>
  <si>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</si>
  <si>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</si>
  <si>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</si>
  <si>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</si>
  <si>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</si>
  <si>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</si>
  <si>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</si>
  <si>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</si>
  <si>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</si>
  <si>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</si>
  <si>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</si>
  <si>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</si>
  <si>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</si>
  <si>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</si>
  <si>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</si>
  <si>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</si>
  <si>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</si>
  <si>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</si>
  <si>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</si>
  <si>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</si>
  <si>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</si>
  <si>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</si>
  <si>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</si>
  <si>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</si>
  <si>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</si>
  <si>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</si>
  <si>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</si>
  <si>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</si>
  <si>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</si>
  <si>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</si>
  <si>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</si>
  <si>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</si>
  <si>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</si>
  <si>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</si>
  <si>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</si>
  <si>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</si>
  <si>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</si>
  <si>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</si>
  <si>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</si>
  <si>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</si>
  <si>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</si>
  <si>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</si>
  <si>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</si>
  <si>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</si>
  <si>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</si>
  <si>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</si>
  <si>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</si>
  <si>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</si>
  <si>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</si>
  <si>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</si>
  <si>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</si>
  <si>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</si>
  <si>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</si>
  <si>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</si>
  <si>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</si>
  <si>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</si>
  <si>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</si>
  <si>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</si>
  <si>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</si>
  <si>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</si>
  <si>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</si>
  <si>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</si>
  <si>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</si>
  <si>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</si>
  <si>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</si>
  <si>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</si>
  <si>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</si>
  <si>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</si>
  <si>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</si>
  <si>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</si>
  <si>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</si>
  <si>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</si>
  <si>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</si>
  <si>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</si>
  <si>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</si>
  <si>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</si>
  <si>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</si>
  <si>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</si>
  <si>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</si>
  <si>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</si>
  <si>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</si>
  <si>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</si>
  <si>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</si>
  <si>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</si>
  <si>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</si>
  <si>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</si>
  <si>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</si>
  <si>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</si>
  <si>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</si>
  <si>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</si>
  <si>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</si>
  <si>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</si>
  <si>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</si>
  <si>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</si>
  <si>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</si>
  <si>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</si>
  <si>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</si>
  <si>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</si>
  <si>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</si>
  <si>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</si>
  <si>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</si>
  <si>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</si>
  <si>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</si>
  <si>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</si>
  <si>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</si>
  <si>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</si>
  <si>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</si>
  <si>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</si>
  <si>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</si>
  <si>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</si>
  <si>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</si>
  <si>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</si>
  <si>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</si>
  <si>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</si>
  <si>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</si>
  <si>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</si>
  <si>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</si>
  <si>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</si>
  <si>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</si>
  <si>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</si>
  <si>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</si>
  <si>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</si>
  <si>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</si>
  <si>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</si>
  <si>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</si>
  <si>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</si>
  <si>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</si>
  <si>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</si>
  <si>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</si>
  <si>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</si>
  <si>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</si>
  <si>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</si>
  <si>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</si>
  <si>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</si>
  <si>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</si>
  <si>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</si>
  <si>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</si>
  <si>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</si>
  <si>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</si>
  <si>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</si>
  <si>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</si>
  <si>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</si>
  <si>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</si>
  <si>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</si>
  <si>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</si>
  <si>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</si>
  <si>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</si>
  <si>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</si>
  <si>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</si>
  <si>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</si>
  <si>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</si>
  <si>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</si>
  <si>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</si>
  <si>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</si>
  <si>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</si>
  <si>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</si>
  <si>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</si>
  <si>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</si>
  <si>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</si>
  <si>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</si>
  <si>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</si>
  <si>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</si>
  <si>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</si>
  <si>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</si>
  <si>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</si>
  <si>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</si>
  <si>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</si>
  <si>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</si>
  <si>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</si>
  <si>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</si>
  <si>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</si>
  <si>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</si>
  <si>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</si>
  <si>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</si>
  <si>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</si>
  <si>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</si>
  <si>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</si>
  <si>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</si>
  <si>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</si>
  <si>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</si>
  <si>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</si>
  <si>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</si>
  <si>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</si>
  <si>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</si>
  <si>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</si>
  <si>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</si>
  <si>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</si>
  <si>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</si>
  <si>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</si>
  <si>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</si>
  <si>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</si>
  <si>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</si>
  <si>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</si>
  <si>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</si>
  <si>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</si>
  <si>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</si>
  <si>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</si>
  <si>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</si>
  <si>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</si>
  <si>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</si>
  <si>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</si>
  <si>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</si>
  <si>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</si>
  <si>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</si>
  <si>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</si>
  <si>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</si>
  <si>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</si>
  <si>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</si>
  <si>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</si>
  <si>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</si>
  <si>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</si>
  <si>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</si>
  <si>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</si>
  <si>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</si>
  <si>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</si>
  <si>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</si>
  <si>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</si>
  <si>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</si>
  <si>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</si>
  <si>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</si>
  <si>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</si>
  <si>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</si>
  <si>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</si>
  <si>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</si>
  <si>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</si>
  <si>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</si>
  <si>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</si>
  <si>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</si>
  <si>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</si>
  <si>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</si>
  <si>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</si>
  <si>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</si>
  <si>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</si>
  <si>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</si>
  <si>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</si>
  <si>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</si>
  <si>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</si>
  <si>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</si>
  <si>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</si>
  <si>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</si>
  <si>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</si>
  <si>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</si>
  <si>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</si>
  <si>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</si>
  <si>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</si>
  <si>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</si>
  <si>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</si>
  <si>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</si>
  <si>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</si>
  <si>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</si>
  <si>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</si>
  <si>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</si>
  <si>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</si>
  <si>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</si>
  <si>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</si>
  <si>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</si>
  <si>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</si>
  <si>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</si>
  <si>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</si>
  <si>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</si>
  <si>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</si>
  <si>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</si>
  <si>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</si>
  <si>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</si>
  <si>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</si>
  <si>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</si>
  <si>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</si>
  <si>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</si>
  <si>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</si>
  <si>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</si>
  <si>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</si>
  <si>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</si>
  <si>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</si>
  <si>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</si>
  <si>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</si>
  <si>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</si>
  <si>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</si>
  <si>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</si>
  <si>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</si>
  <si>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</si>
  <si>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</si>
  <si>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</si>
  <si>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</si>
  <si>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</si>
  <si>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</si>
  <si>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</si>
  <si>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</si>
  <si>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</si>
  <si>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</si>
  <si>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</si>
  <si>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</si>
  <si>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</si>
  <si>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</si>
  <si>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</si>
  <si>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</si>
  <si>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</si>
  <si>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</si>
  <si>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</si>
  <si>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</si>
  <si>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</si>
  <si>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</si>
  <si>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</si>
  <si>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</si>
  <si>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</si>
  <si>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</si>
  <si>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</si>
  <si>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</si>
  <si>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</si>
  <si>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</si>
  <si>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</si>
  <si>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</si>
  <si>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</si>
  <si>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</si>
  <si>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</si>
  <si>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</si>
  <si>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</si>
  <si>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</si>
  <si>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</si>
  <si>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</si>
  <si>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</si>
  <si>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</si>
  <si>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</si>
  <si>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</si>
  <si>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</si>
  <si>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</si>
  <si>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</si>
  <si>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</si>
  <si>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</si>
  <si>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</si>
  <si>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</si>
  <si>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</si>
  <si>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</si>
  <si>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</si>
  <si>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</si>
  <si>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</si>
  <si>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</si>
  <si>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</si>
  <si>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</si>
  <si>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</si>
  <si>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</si>
  <si>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</si>
  <si>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</si>
  <si>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</si>
  <si>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</si>
  <si>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</si>
  <si>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</si>
  <si>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</si>
  <si>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</si>
  <si>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</si>
  <si>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</si>
  <si>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</si>
  <si>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</si>
  <si>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</si>
  <si>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</si>
  <si>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</si>
  <si>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</si>
  <si>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</si>
  <si>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</si>
  <si>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</si>
  <si>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</si>
  <si>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</si>
  <si>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</si>
  <si>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</si>
  <si>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</si>
  <si>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</si>
  <si>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</si>
  <si>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</si>
  <si>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</si>
  <si>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</si>
  <si>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</si>
  <si>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</si>
  <si>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</si>
  <si>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</si>
  <si>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</si>
  <si>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</si>
  <si>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</si>
  <si>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</si>
  <si>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</si>
  <si>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</si>
  <si>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</si>
  <si>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</si>
  <si>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</si>
  <si>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</si>
  <si>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</si>
  <si>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</si>
  <si>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</si>
  <si>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</si>
  <si>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</si>
  <si>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</si>
  <si>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</si>
  <si>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</si>
  <si>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</si>
  <si>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</si>
  <si>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</si>
  <si>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</si>
  <si>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</si>
  <si>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</si>
  <si>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</si>
  <si>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</si>
  <si>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</si>
  <si>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</si>
  <si>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</si>
  <si>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</si>
  <si>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</si>
  <si>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</si>
  <si>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</si>
  <si>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</si>
  <si>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</si>
  <si>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</si>
  <si>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</si>
  <si>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</si>
  <si>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</si>
  <si>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</si>
  <si>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</si>
  <si>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</si>
  <si>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</si>
  <si>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</si>
  <si>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</si>
  <si>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</si>
  <si>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</si>
  <si>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</si>
  <si>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</si>
  <si>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</si>
  <si>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</si>
  <si>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</si>
  <si>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</si>
  <si>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</si>
  <si>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</si>
  <si>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</si>
  <si>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</si>
  <si>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</si>
  <si>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</si>
  <si>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</si>
  <si>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</si>
  <si>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</si>
  <si>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</si>
  <si>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</si>
  <si>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</si>
  <si>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</si>
  <si>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</si>
  <si>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</si>
  <si>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</si>
  <si>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</si>
  <si>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</si>
  <si>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</si>
  <si>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</si>
  <si>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</si>
  <si>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</si>
  <si>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</si>
  <si>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</si>
  <si>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</si>
  <si>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</si>
  <si>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</si>
  <si>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</si>
  <si>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</si>
  <si>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</si>
  <si>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</si>
  <si>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</si>
  <si>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</si>
  <si>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</si>
  <si>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</si>
  <si>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</si>
  <si>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</si>
  <si>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</si>
  <si>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</si>
  <si>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</si>
  <si>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</si>
  <si>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</si>
  <si>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</si>
  <si>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</si>
  <si>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</si>
  <si>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</si>
  <si>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</si>
  <si>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</si>
  <si>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</si>
  <si>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</si>
  <si>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</si>
  <si>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</si>
  <si>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</si>
  <si>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</si>
  <si>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</si>
  <si>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</si>
  <si>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</si>
  <si>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</si>
  <si>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</si>
  <si>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</si>
  <si>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</si>
  <si>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</si>
  <si>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</si>
  <si>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</si>
  <si>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</si>
  <si>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</si>
  <si>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</si>
  <si>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</si>
  <si>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</si>
  <si>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</si>
  <si>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</si>
  <si>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</si>
  <si>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</si>
  <si>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</si>
  <si>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</si>
  <si>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</si>
  <si>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</si>
  <si>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</si>
  <si>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</si>
  <si>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</si>
  <si>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</si>
  <si>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</si>
  <si>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</si>
  <si>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</si>
  <si>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</si>
  <si>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</si>
  <si>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</si>
  <si>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</si>
  <si>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</si>
  <si>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</si>
  <si>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</si>
  <si>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</si>
  <si>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</si>
  <si>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</si>
  <si>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</si>
  <si>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</si>
  <si>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</si>
  <si>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</si>
  <si>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</si>
  <si>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</si>
  <si>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</si>
  <si>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</si>
  <si>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</si>
  <si>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</si>
  <si>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</si>
  <si>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</si>
  <si>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</si>
  <si>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</si>
  <si>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</si>
  <si>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</si>
  <si>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</si>
  <si>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</si>
  <si>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</si>
  <si>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</si>
  <si>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</si>
  <si>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</si>
  <si>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</si>
  <si>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</si>
  <si>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</si>
  <si>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</si>
  <si>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</si>
  <si>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</si>
  <si>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</si>
  <si>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</si>
  <si>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</si>
  <si>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</si>
  <si>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</si>
  <si>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</si>
  <si>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</si>
  <si>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</si>
  <si>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</si>
  <si>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</si>
  <si>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</si>
  <si>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</si>
  <si>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</si>
  <si>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</si>
  <si>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</si>
  <si>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</si>
  <si>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</si>
  <si>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</si>
  <si>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</si>
  <si>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</si>
  <si>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</si>
  <si>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</si>
  <si>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</si>
  <si>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</si>
  <si>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</si>
  <si>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</si>
  <si>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</si>
  <si>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</si>
  <si>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</si>
  <si>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</si>
  <si>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</si>
  <si>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</si>
  <si>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</si>
  <si>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</si>
  <si>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</si>
  <si>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</si>
  <si>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</si>
  <si>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</si>
  <si>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</si>
  <si>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</si>
  <si>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</si>
  <si>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</si>
  <si>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</si>
  <si>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</si>
  <si>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</si>
  <si>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</si>
  <si>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</si>
  <si>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</si>
  <si>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</si>
  <si>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</si>
  <si>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</si>
  <si>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</si>
  <si>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</si>
  <si>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</si>
  <si>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</si>
  <si>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</si>
  <si>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</si>
  <si>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</si>
  <si>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</si>
  <si>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</si>
  <si>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</si>
  <si>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</si>
  <si>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</si>
  <si>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</si>
  <si>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</si>
  <si>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</si>
  <si>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</si>
  <si>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</si>
  <si>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</si>
  <si>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</si>
  <si>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</si>
  <si>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</si>
  <si>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</si>
  <si>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</si>
  <si>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</si>
  <si>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</si>
  <si>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</si>
  <si>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</si>
  <si>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</si>
  <si>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</si>
  <si>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</si>
  <si>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</si>
  <si>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</si>
  <si>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</si>
  <si>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</si>
  <si>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</si>
  <si>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</si>
  <si>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</si>
  <si>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</si>
  <si>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</si>
  <si>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</si>
  <si>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</si>
  <si>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</si>
  <si>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</si>
  <si>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</si>
  <si>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</si>
  <si>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</si>
  <si>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</si>
  <si>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</si>
  <si>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</si>
  <si>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</si>
  <si>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</si>
  <si>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</si>
  <si>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</si>
  <si>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</si>
  <si>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</si>
  <si>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</si>
  <si>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</si>
  <si>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</si>
  <si>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</si>
  <si>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</si>
  <si>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</si>
  <si>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</si>
  <si>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</si>
  <si>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</si>
  <si>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</si>
  <si>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</si>
  <si>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</si>
  <si>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</si>
  <si>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</si>
  <si>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</si>
  <si>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</si>
  <si>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</si>
  <si>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</si>
  <si>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</si>
  <si>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</si>
  <si>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</si>
  <si>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</si>
  <si>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</si>
  <si>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</si>
  <si>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</si>
  <si>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</si>
  <si>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</si>
  <si>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</si>
  <si>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</si>
  <si>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</si>
  <si>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</si>
  <si>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</si>
  <si>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</si>
  <si>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</si>
  <si>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</si>
  <si>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</si>
  <si>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</si>
  <si>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</si>
  <si>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</si>
  <si>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</si>
  <si>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</si>
  <si>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</si>
  <si>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</si>
  <si>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</si>
  <si>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</si>
  <si>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</si>
  <si>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</si>
  <si>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</si>
  <si>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</si>
  <si>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</si>
  <si>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</si>
  <si>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</si>
  <si>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</si>
  <si>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</si>
  <si>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</si>
  <si>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</si>
  <si>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</si>
  <si>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</si>
  <si>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</si>
  <si>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</si>
  <si>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</si>
  <si>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</si>
  <si>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</si>
  <si>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</si>
  <si>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</si>
  <si>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</si>
  <si>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</si>
  <si>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</si>
  <si>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</si>
  <si>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</si>
  <si>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</si>
  <si>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</si>
  <si>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</si>
  <si>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</si>
  <si>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</si>
  <si>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</si>
  <si>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</si>
  <si>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</si>
  <si>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</si>
  <si>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</si>
  <si>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</si>
  <si>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</si>
  <si>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</si>
  <si>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</si>
  <si>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</si>
  <si>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</si>
  <si>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</si>
  <si>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</si>
  <si>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</si>
  <si>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</si>
  <si>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</si>
  <si>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</si>
  <si>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</si>
  <si>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</si>
  <si>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</si>
  <si>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</si>
  <si>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</si>
  <si>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</si>
  <si>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</si>
  <si>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</si>
  <si>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</si>
  <si>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</si>
  <si>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</si>
  <si>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</si>
  <si>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</si>
  <si>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</si>
  <si>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</si>
  <si>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</si>
  <si>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</si>
  <si>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</si>
  <si>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</si>
  <si>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</si>
  <si>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</si>
  <si>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</si>
  <si>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</si>
  <si>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</si>
  <si>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</si>
  <si>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</si>
  <si>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</si>
  <si>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</si>
  <si>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</si>
  <si>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</si>
  <si>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</si>
  <si>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</si>
  <si>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</si>
  <si>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</si>
  <si>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</si>
  <si>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</si>
  <si>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</si>
  <si>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</si>
  <si>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</si>
  <si>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</si>
  <si>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</si>
  <si>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</si>
  <si>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</si>
  <si>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</si>
  <si>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</si>
  <si>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</si>
  <si>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</si>
  <si>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</si>
  <si>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</si>
  <si>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</si>
  <si>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</si>
  <si>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</si>
  <si>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</si>
  <si>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</si>
  <si>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</si>
  <si>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</si>
  <si>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</si>
  <si>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</si>
  <si>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</si>
  <si>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</si>
  <si>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</si>
  <si>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</si>
  <si>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</si>
  <si>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</si>
  <si>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</si>
  <si>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</si>
  <si>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</si>
  <si>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</si>
  <si>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</si>
  <si>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</si>
  <si>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</si>
  <si>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</si>
  <si>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</si>
  <si>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</si>
  <si>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</si>
  <si>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</si>
  <si>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</si>
  <si>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</si>
  <si>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</si>
  <si>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</si>
  <si>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</si>
  <si>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</si>
  <si>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</si>
  <si>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</si>
  <si>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</si>
  <si>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</si>
  <si>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</si>
  <si>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</si>
  <si>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</si>
  <si>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</si>
  <si>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</si>
  <si>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</si>
  <si>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</si>
  <si>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</si>
  <si>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</si>
  <si>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</si>
  <si>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</si>
  <si>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</si>
  <si>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</si>
  <si>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</si>
  <si>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</si>
  <si>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</si>
  <si>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</si>
  <si>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</si>
  <si>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</si>
  <si>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</si>
  <si>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</si>
  <si>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</si>
  <si>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</si>
  <si>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</si>
  <si>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</si>
  <si>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</si>
  <si>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</si>
  <si>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</si>
  <si>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</si>
  <si>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</si>
  <si>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</si>
  <si>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</si>
  <si>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</si>
  <si>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</si>
  <si>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</si>
  <si>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</si>
  <si>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</si>
  <si>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</si>
  <si>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</si>
  <si>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</si>
  <si>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</si>
  <si>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</si>
  <si>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</si>
  <si>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</si>
  <si>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</si>
  <si>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</si>
  <si>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</si>
  <si>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</si>
  <si>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</si>
  <si>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</si>
  <si>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</si>
  <si>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</si>
  <si>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</si>
  <si>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</si>
  <si>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</si>
  <si>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</si>
  <si>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</si>
  <si>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</si>
  <si>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</si>
  <si>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</si>
  <si>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</si>
  <si>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</si>
  <si>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</si>
  <si>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</si>
  <si>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</si>
  <si>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</si>
  <si>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</si>
  <si>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</si>
  <si>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</si>
  <si>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</si>
  <si>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</si>
  <si>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</si>
  <si>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</si>
  <si>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</si>
  <si>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</si>
  <si>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</si>
  <si>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</si>
  <si>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</si>
  <si>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</si>
  <si>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</si>
  <si>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</si>
  <si>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</si>
  <si>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</si>
  <si>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</si>
  <si>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</si>
  <si>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</si>
  <si>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</si>
  <si>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</si>
  <si>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</si>
  <si>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</si>
  <si>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</si>
  <si>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</si>
  <si>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</si>
  <si>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</si>
  <si>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</si>
  <si>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</si>
  <si>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</si>
  <si>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</si>
  <si>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</si>
  <si>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</si>
  <si>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</si>
  <si>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</si>
  <si>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</si>
  <si>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</si>
  <si>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</si>
  <si>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</si>
  <si>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</si>
  <si>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</si>
  <si>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</si>
  <si>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</si>
  <si>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</si>
  <si>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</si>
  <si>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</si>
  <si>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</si>
  <si>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</si>
  <si>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</si>
  <si>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</si>
  <si>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</si>
  <si>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</si>
  <si>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</si>
  <si>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</si>
  <si>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</si>
  <si>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</si>
  <si>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</si>
  <si>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</si>
  <si>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</si>
  <si>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</si>
  <si>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</si>
  <si>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</si>
  <si>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</si>
  <si>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</si>
  <si>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</si>
  <si>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</si>
  <si>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</si>
  <si>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</si>
  <si>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</si>
  <si>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</si>
  <si>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</si>
  <si>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</si>
  <si>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</si>
  <si>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</si>
  <si>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</si>
  <si>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</si>
  <si>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</si>
  <si>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</si>
  <si>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</si>
  <si>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</si>
  <si>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</si>
  <si>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</si>
  <si>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</si>
  <si>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</si>
  <si>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</si>
  <si>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</si>
  <si>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</si>
  <si>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</si>
  <si>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</si>
  <si>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</si>
  <si>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</si>
  <si>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</si>
  <si>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</si>
  <si>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</si>
  <si>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</si>
  <si>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</si>
  <si>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</si>
  <si>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</si>
  <si>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</si>
  <si>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</si>
  <si>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</si>
  <si>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</si>
  <si>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</si>
  <si>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</si>
  <si>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</si>
  <si>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</si>
  <si>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</si>
  <si>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</si>
  <si>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</si>
  <si>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</si>
  <si>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</si>
  <si>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</si>
  <si>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</si>
  <si>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</si>
  <si>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</si>
  <si>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</si>
  <si>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</si>
  <si>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</si>
  <si>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</si>
  <si>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</si>
  <si>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</si>
  <si>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</si>
  <si>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</si>
  <si>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</si>
  <si>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</si>
  <si>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</si>
  <si>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</si>
  <si>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</si>
  <si>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</si>
  <si>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</si>
  <si>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</si>
  <si>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</si>
  <si>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</si>
  <si>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</si>
  <si>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</si>
  <si>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</si>
  <si>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</si>
  <si>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</si>
  <si>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</si>
  <si>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</si>
  <si>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</si>
  <si>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</si>
  <si>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</si>
  <si>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</si>
  <si>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</si>
  <si>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</si>
  <si>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</si>
  <si>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</si>
  <si>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</si>
  <si>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</si>
  <si>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</si>
  <si>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</si>
  <si>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</si>
  <si>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</si>
  <si>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</si>
  <si>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</si>
  <si>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</si>
  <si>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</si>
  <si>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</si>
  <si>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</si>
  <si>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</si>
  <si>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</si>
  <si>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</si>
  <si>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</si>
  <si>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</si>
  <si>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</si>
  <si>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</si>
  <si>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</si>
  <si>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</si>
  <si>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</si>
  <si>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</si>
  <si>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</si>
  <si>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</si>
  <si>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</si>
  <si>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</si>
  <si>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</si>
  <si>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</si>
  <si>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</si>
  <si>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</si>
  <si>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</si>
  <si>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</si>
  <si>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</si>
  <si>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</si>
  <si>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</si>
  <si>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</si>
  <si>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</si>
  <si>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</si>
  <si>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</si>
  <si>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</si>
  <si>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</si>
  <si>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</si>
  <si>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</si>
  <si>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</si>
  <si>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</si>
  <si>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</si>
  <si>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</si>
  <si>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</si>
  <si>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</si>
  <si>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</si>
  <si>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</si>
  <si>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</si>
  <si>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</si>
  <si>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</si>
  <si>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</si>
  <si>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</si>
  <si>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</si>
  <si>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</si>
  <si>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</si>
  <si>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</si>
  <si>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</si>
  <si>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</si>
  <si>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</si>
  <si>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</si>
  <si>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</si>
  <si>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</si>
  <si>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</si>
  <si>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</si>
  <si>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</si>
  <si>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</si>
  <si>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</si>
  <si>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</si>
  <si>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</si>
  <si>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</si>
  <si>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</si>
  <si>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</si>
  <si>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</si>
  <si>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</si>
  <si>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</si>
  <si>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</si>
  <si>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</si>
  <si>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</si>
  <si>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</si>
  <si>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</si>
  <si>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</si>
  <si>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</si>
  <si>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</si>
  <si>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</si>
  <si>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</si>
  <si>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</si>
  <si>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</si>
  <si>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</si>
  <si>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</si>
  <si>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</si>
  <si>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</si>
  <si>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</si>
  <si>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</si>
  <si>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</si>
  <si>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</si>
  <si>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</si>
  <si>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</si>
  <si>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</si>
  <si>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</si>
  <si>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</si>
  <si>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</si>
  <si>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</si>
  <si>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</si>
  <si>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</si>
  <si>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</si>
  <si>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</si>
  <si>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</si>
  <si>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</si>
  <si>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</si>
  <si>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</si>
  <si>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</si>
  <si>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</si>
  <si>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</si>
  <si>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</si>
  <si>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</si>
  <si>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</si>
  <si>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</si>
  <si>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</si>
  <si>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</si>
  <si>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</si>
  <si>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</si>
  <si>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</si>
  <si>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</si>
  <si>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</si>
  <si>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</si>
  <si>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</si>
  <si>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</si>
  <si>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</si>
  <si>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</si>
  <si>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</si>
  <si>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</si>
  <si>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</si>
  <si>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</si>
  <si>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</si>
  <si>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</si>
  <si>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</si>
  <si>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</si>
  <si>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</si>
  <si>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</si>
  <si>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</si>
  <si>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</si>
  <si>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</si>
  <si>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</si>
  <si>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</si>
  <si>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</si>
  <si>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</si>
  <si>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</si>
  <si>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</si>
  <si>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</si>
  <si>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</si>
  <si>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</si>
  <si>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</si>
  <si>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</si>
  <si>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</si>
  <si>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</si>
  <si>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</si>
  <si>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</si>
  <si>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</si>
  <si>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</si>
  <si>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</si>
  <si>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</si>
  <si>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</si>
  <si>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</si>
  <si>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</si>
  <si>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</si>
  <si>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</si>
  <si>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</si>
  <si>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</si>
  <si>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</si>
  <si>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</si>
  <si>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</si>
  <si>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</si>
  <si>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</si>
  <si>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</si>
  <si>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</si>
  <si>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</si>
  <si>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</si>
  <si>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</si>
  <si>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</si>
  <si>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</si>
  <si>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</si>
  <si>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</si>
  <si>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</si>
  <si>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</si>
  <si>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</si>
  <si>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</si>
  <si>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</si>
  <si>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</si>
  <si>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</si>
  <si>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</si>
  <si>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</si>
  <si>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</si>
  <si>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</si>
  <si>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</si>
  <si>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</si>
  <si>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</si>
  <si>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</si>
  <si>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</si>
  <si>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</si>
  <si>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</si>
  <si>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</si>
  <si>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</si>
  <si>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</si>
  <si>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</si>
  <si>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</si>
  <si>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</si>
  <si>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</si>
  <si>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</si>
  <si>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</si>
  <si>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</si>
  <si>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</si>
  <si>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</si>
  <si>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</si>
  <si>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</si>
  <si>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</si>
  <si>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</si>
  <si>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</si>
  <si>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</si>
  <si>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</si>
  <si>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</si>
  <si>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</si>
  <si>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</si>
  <si>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</si>
  <si>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</si>
  <si>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</si>
  <si>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</si>
  <si>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</si>
  <si>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</si>
  <si>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</si>
  <si>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</si>
  <si>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</si>
  <si>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</si>
  <si>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</si>
  <si>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</si>
  <si>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</si>
  <si>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</si>
  <si>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</si>
  <si>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</si>
  <si>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</si>
  <si>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</si>
  <si>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</si>
  <si>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</si>
  <si>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</si>
  <si>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</si>
  <si>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</si>
  <si>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</si>
  <si>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</si>
  <si>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</si>
  <si>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</si>
  <si>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</si>
  <si>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</si>
  <si>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</si>
  <si>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</si>
  <si>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</si>
  <si>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</si>
  <si>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</si>
  <si>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</si>
  <si>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</si>
  <si>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</si>
  <si>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</si>
  <si>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</si>
  <si>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</si>
  <si>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</si>
  <si>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</si>
  <si>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</si>
  <si>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</si>
  <si>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</si>
  <si>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</si>
  <si>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</si>
  <si>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</si>
  <si>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</si>
  <si>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</si>
  <si>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</si>
  <si>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</si>
  <si>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</si>
  <si>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</si>
  <si>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</si>
  <si>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</si>
  <si>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</si>
  <si>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</si>
  <si>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</si>
  <si>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</si>
  <si>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</si>
  <si>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</si>
  <si>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</si>
  <si>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</si>
  <si>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</si>
  <si>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</si>
  <si>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</si>
  <si>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</si>
  <si>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</si>
  <si>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</si>
  <si>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</si>
  <si>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</si>
  <si>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</si>
  <si>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</si>
  <si>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</si>
  <si>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</si>
  <si>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</si>
  <si>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</si>
  <si>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</si>
  <si>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</si>
  <si>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</si>
  <si>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</si>
  <si>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</si>
  <si>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</si>
  <si>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</si>
  <si>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</si>
  <si>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</si>
  <si>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</si>
  <si>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</si>
  <si>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</si>
  <si>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</si>
  <si>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</si>
  <si>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</si>
  <si>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</si>
  <si>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</si>
  <si>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</si>
  <si>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</si>
  <si>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</si>
  <si>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</si>
  <si>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</si>
  <si>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</si>
  <si>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</si>
  <si>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</si>
  <si>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</si>
  <si>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</si>
  <si>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</si>
  <si>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</si>
  <si>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</si>
  <si>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</si>
  <si>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</si>
  <si>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</si>
  <si>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</si>
  <si>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</si>
  <si>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</si>
  <si>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</si>
  <si>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</si>
  <si>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</si>
  <si>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</si>
  <si>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</si>
  <si>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</si>
  <si>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</si>
  <si>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</si>
  <si>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</si>
  <si>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</si>
  <si>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</si>
  <si>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</si>
  <si>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</si>
  <si>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</si>
  <si>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</si>
  <si>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</si>
  <si>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</si>
  <si>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</si>
  <si>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</si>
  <si>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</si>
  <si>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</si>
  <si>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</si>
  <si>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</si>
  <si>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</si>
  <si>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</si>
  <si>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</si>
  <si>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</si>
  <si>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</si>
  <si>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</si>
  <si>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</si>
  <si>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</si>
  <si>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</si>
  <si>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</si>
  <si>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</si>
  <si>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</si>
  <si>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</si>
  <si>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</si>
  <si>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</si>
  <si>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</si>
  <si>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</si>
  <si>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</si>
  <si>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</si>
  <si>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</si>
  <si>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</si>
  <si>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</si>
  <si>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</si>
  <si>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</si>
  <si>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</si>
  <si>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</si>
  <si>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</si>
  <si>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</si>
  <si>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</si>
  <si>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</si>
  <si>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</si>
  <si>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</si>
  <si>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</si>
  <si>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</si>
  <si>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</si>
  <si>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</si>
  <si>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</si>
  <si>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</si>
  <si>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</si>
  <si>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</si>
  <si>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</si>
  <si>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</si>
  <si>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</si>
  <si>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</si>
  <si>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</si>
  <si>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</si>
  <si>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</si>
  <si>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</si>
  <si>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</si>
  <si>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</si>
  <si>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</si>
  <si>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</si>
  <si>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</si>
  <si>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</si>
  <si>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</si>
  <si>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</si>
  <si>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</si>
  <si>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</si>
  <si>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</si>
  <si>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</si>
  <si>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</si>
  <si>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</si>
  <si>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</si>
  <si>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</si>
  <si>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</si>
  <si>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</si>
  <si>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</si>
  <si>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</si>
  <si>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</si>
  <si>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</si>
  <si>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</si>
  <si>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</si>
  <si>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</si>
  <si>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</si>
  <si>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</si>
  <si>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</si>
  <si>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</si>
  <si>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</si>
  <si>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</si>
  <si>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</si>
  <si>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</si>
  <si>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</si>
  <si>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</si>
  <si>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</si>
  <si>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</si>
  <si>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</si>
  <si>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</si>
  <si>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</si>
  <si>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</si>
  <si>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</si>
  <si>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</si>
  <si>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</si>
  <si>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</si>
  <si>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</si>
  <si>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</si>
  <si>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</si>
  <si>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</si>
  <si>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</si>
  <si>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</si>
  <si>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</si>
  <si>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</si>
  <si>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</si>
  <si>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</si>
  <si>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</si>
  <si>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</si>
  <si>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</si>
  <si>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</si>
  <si>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</si>
  <si>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</si>
  <si>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</si>
  <si>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</si>
  <si>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</si>
  <si>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</si>
  <si>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</si>
  <si>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</si>
  <si>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</si>
  <si>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</si>
  <si>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</si>
  <si>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</si>
  <si>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</si>
  <si>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</si>
  <si>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</si>
  <si>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</si>
  <si>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</si>
  <si>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</si>
  <si>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</si>
  <si>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</si>
  <si>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</si>
  <si>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</si>
  <si>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</si>
  <si>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</si>
  <si>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</si>
  <si>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</si>
  <si>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</si>
  <si>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</si>
  <si>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</si>
  <si>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</si>
  <si>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</si>
  <si>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</si>
  <si>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</si>
  <si>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</si>
  <si>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</si>
  <si>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</si>
  <si>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</si>
  <si>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</si>
  <si>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</si>
  <si>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</si>
  <si>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</si>
  <si>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</si>
  <si>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</si>
  <si>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</si>
  <si>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</si>
  <si>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</si>
  <si>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</si>
  <si>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</si>
  <si>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</si>
  <si>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</si>
  <si>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</si>
  <si>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</si>
  <si>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</si>
  <si>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</si>
  <si>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</si>
  <si>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</si>
  <si>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</si>
  <si>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</si>
  <si>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</si>
  <si>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</si>
  <si>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</si>
  <si>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</si>
  <si>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</si>
  <si>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</si>
  <si>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</si>
  <si>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</si>
  <si>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</si>
  <si>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</si>
  <si>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</si>
  <si>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</si>
  <si>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</si>
  <si>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</si>
  <si>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</si>
  <si>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</si>
  <si>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</si>
  <si>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</si>
  <si>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</si>
  <si>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</si>
  <si>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</si>
  <si>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</si>
  <si>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</si>
  <si>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</si>
  <si>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</si>
  <si>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</si>
  <si>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</si>
  <si>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</si>
  <si>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</si>
  <si>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</si>
  <si>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</si>
  <si>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</si>
  <si>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</si>
  <si>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</si>
  <si>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</si>
  <si>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</si>
  <si>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</si>
  <si>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</si>
  <si>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</si>
  <si>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</si>
  <si>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</si>
  <si>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</si>
  <si>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</si>
  <si>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</si>
  <si>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</si>
  <si>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</si>
  <si>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</si>
  <si>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</si>
  <si>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</si>
  <si>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</si>
  <si>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</si>
  <si>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</si>
  <si>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</si>
  <si>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</si>
  <si>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</si>
  <si>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</si>
  <si>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</si>
  <si>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</si>
  <si>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</si>
  <si>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</si>
  <si>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</si>
  <si>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</si>
  <si>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</si>
  <si>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</si>
  <si>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</si>
  <si>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</si>
  <si>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</si>
  <si>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</si>
  <si>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</si>
  <si>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</si>
  <si>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</si>
  <si>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</si>
  <si>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</si>
  <si>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</si>
  <si>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</si>
  <si>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</si>
  <si>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</si>
  <si>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</si>
  <si>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</si>
  <si>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</si>
  <si>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</si>
  <si>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</si>
  <si>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</si>
  <si>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</si>
  <si>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</si>
  <si>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</si>
  <si>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</si>
  <si>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</si>
  <si>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</si>
  <si>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</si>
  <si>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</si>
  <si>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</si>
  <si>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</si>
  <si>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</si>
  <si>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</si>
  <si>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</si>
  <si>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</si>
  <si>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</si>
  <si>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</si>
  <si>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</si>
  <si>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</si>
  <si>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</si>
  <si>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</si>
  <si>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</si>
  <si>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</si>
  <si>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</si>
  <si>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</si>
  <si>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</si>
  <si>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</si>
  <si>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</si>
  <si>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</si>
  <si>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</si>
  <si>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</si>
  <si>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</si>
  <si>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</si>
  <si>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</si>
  <si>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</si>
  <si>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</si>
  <si>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</si>
  <si>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</si>
  <si>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</si>
  <si>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</si>
  <si>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</si>
  <si>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</si>
  <si>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</si>
  <si>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</si>
  <si>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</si>
  <si>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</si>
  <si>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</si>
  <si>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</si>
  <si>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</si>
  <si>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</si>
  <si>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</si>
  <si>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</si>
  <si>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</si>
  <si>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</si>
  <si>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</si>
  <si>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</si>
  <si>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</si>
  <si>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</si>
  <si>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</si>
  <si>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</si>
  <si>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</si>
  <si>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</si>
  <si>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</si>
  <si>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</si>
  <si>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</si>
  <si>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</si>
  <si>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</si>
  <si>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</si>
  <si>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</si>
  <si>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</si>
  <si>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</si>
  <si>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</si>
  <si>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</si>
  <si>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</si>
  <si>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</si>
  <si>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</si>
  <si>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</si>
  <si>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</si>
  <si>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</si>
  <si>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</si>
  <si>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</si>
  <si>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</si>
  <si>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</si>
  <si>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</si>
  <si>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</si>
  <si>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</si>
  <si>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</si>
  <si>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</si>
  <si>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</si>
  <si>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</si>
  <si>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</si>
  <si>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</si>
  <si>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</si>
  <si>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</si>
  <si>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</si>
  <si>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</si>
  <si>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</si>
  <si>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</si>
  <si>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</si>
  <si>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</si>
  <si>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</si>
  <si>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</si>
  <si>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</si>
  <si>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</si>
  <si>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</si>
  <si>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</si>
  <si>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</si>
  <si>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</si>
  <si>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</si>
  <si>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</si>
  <si>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</si>
  <si>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</si>
  <si>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</si>
  <si>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</si>
  <si>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</si>
  <si>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</si>
  <si>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</si>
  <si>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</si>
  <si>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</si>
  <si>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</si>
  <si>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</si>
  <si>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</si>
  <si>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</si>
  <si>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</si>
  <si>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</si>
  <si>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</si>
  <si>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</si>
  <si>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</si>
  <si>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</si>
  <si>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</si>
  <si>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</si>
  <si>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</si>
  <si>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</si>
  <si>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</si>
  <si>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</si>
  <si>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</si>
  <si>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</si>
  <si>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</si>
  <si>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</si>
  <si>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</si>
  <si>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</si>
  <si>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</si>
  <si>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</si>
  <si>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</si>
  <si>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</si>
  <si>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</si>
  <si>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</si>
  <si>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</si>
  <si>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</si>
  <si>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</si>
  <si>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</si>
  <si>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</si>
  <si>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</si>
  <si>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</si>
  <si>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</si>
  <si>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</si>
  <si>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</si>
  <si>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</si>
  <si>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</si>
  <si>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</si>
  <si>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</si>
  <si>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</si>
  <si>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</si>
  <si>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</si>
  <si>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</si>
  <si>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</si>
  <si>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</si>
  <si>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</si>
  <si>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</si>
  <si>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</si>
  <si>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</si>
  <si>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</si>
  <si>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</si>
  <si>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</si>
  <si>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</si>
  <si>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</si>
  <si>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</si>
  <si>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</si>
  <si>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</si>
  <si>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</si>
  <si>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</si>
  <si>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</si>
  <si>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</si>
  <si>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</si>
  <si>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</si>
  <si>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</si>
  <si>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</si>
  <si>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</si>
  <si>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</si>
  <si>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</si>
  <si>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</si>
  <si>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</si>
  <si>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</si>
  <si>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</si>
  <si>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</si>
  <si>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</si>
  <si>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</si>
  <si>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</si>
  <si>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</si>
  <si>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</si>
  <si>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</si>
  <si>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</si>
  <si>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</si>
  <si>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</si>
  <si>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</si>
  <si>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</si>
  <si>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</si>
  <si>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</si>
  <si>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</si>
  <si>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</si>
  <si>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</si>
  <si>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</si>
  <si>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</si>
  <si>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</si>
  <si>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</si>
  <si>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</si>
  <si>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</si>
  <si>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</si>
  <si>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</si>
  <si>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</si>
  <si>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</si>
  <si>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</si>
  <si>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</si>
  <si>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</si>
  <si>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</si>
  <si>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</si>
  <si>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</si>
  <si>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</si>
  <si>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</si>
  <si>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</si>
  <si>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</si>
  <si>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</si>
  <si>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</si>
  <si>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</si>
  <si>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</si>
  <si>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</si>
  <si>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</si>
  <si>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</si>
  <si>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</si>
  <si>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</si>
  <si>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</si>
  <si>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</si>
  <si>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</si>
  <si>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</si>
  <si>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</si>
  <si>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</si>
  <si>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</si>
  <si>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</si>
  <si>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</si>
  <si>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</si>
  <si>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</si>
  <si>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</si>
  <si>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</si>
  <si>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</si>
  <si>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</si>
  <si>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</si>
  <si>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</si>
  <si>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</si>
  <si>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</si>
  <si>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</si>
  <si>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</si>
  <si>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</si>
  <si>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</si>
  <si>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</si>
  <si>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</si>
  <si>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</si>
  <si>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</si>
  <si>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</si>
  <si>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</si>
  <si>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</si>
  <si>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</si>
  <si>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</si>
  <si>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</si>
  <si>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</si>
  <si>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</si>
  <si>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</si>
  <si>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</si>
  <si>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</si>
  <si>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</si>
  <si>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</si>
  <si>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</si>
  <si>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</si>
  <si>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</si>
  <si>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</si>
  <si>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</si>
  <si>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</si>
  <si>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</si>
  <si>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</si>
  <si>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</si>
  <si>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</si>
  <si>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</si>
  <si>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</si>
  <si>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</si>
  <si>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</si>
  <si>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</si>
  <si>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</si>
  <si>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</si>
  <si>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</si>
  <si>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</si>
  <si>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</si>
  <si>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</si>
  <si>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</si>
  <si>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</si>
  <si>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</si>
  <si>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</si>
  <si>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</si>
  <si>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</si>
  <si>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</si>
  <si>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</si>
  <si>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</si>
  <si>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</si>
  <si>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</si>
  <si>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</si>
  <si>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</si>
  <si>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</si>
  <si>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</si>
  <si>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</si>
  <si>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</si>
  <si>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</si>
  <si>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</si>
  <si>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</si>
  <si>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</si>
  <si>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</si>
  <si>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</si>
  <si>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</si>
  <si>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</si>
  <si>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</si>
  <si>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</si>
  <si>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</si>
  <si>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</si>
  <si>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</si>
  <si>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</si>
  <si>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</si>
  <si>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</si>
  <si>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</si>
  <si>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</si>
  <si>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</si>
  <si>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</si>
  <si>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</si>
  <si>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</si>
  <si>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</si>
  <si>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</si>
  <si>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</si>
  <si>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</si>
  <si>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</si>
  <si>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</si>
  <si>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</si>
  <si>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</si>
  <si>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</si>
  <si>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</si>
  <si>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</si>
  <si>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</si>
  <si>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</si>
  <si>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</si>
  <si>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</si>
  <si>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</si>
  <si>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</si>
  <si>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</si>
  <si>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</si>
  <si>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</si>
  <si>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</si>
  <si>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</si>
  <si>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</si>
  <si>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</si>
  <si>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</si>
  <si>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</si>
  <si>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</si>
  <si>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</si>
  <si>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</si>
  <si>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</si>
  <si>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</si>
  <si>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</si>
  <si>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</si>
  <si>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</si>
  <si>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</si>
  <si>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</si>
  <si>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</si>
  <si>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</si>
  <si>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</si>
  <si>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</si>
  <si>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</si>
  <si>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</si>
  <si>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</si>
  <si>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</si>
  <si>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</si>
  <si>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</si>
  <si>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</si>
  <si>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</si>
  <si>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</si>
  <si>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</si>
  <si>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</si>
  <si>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</si>
  <si>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</si>
  <si>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</si>
  <si>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</si>
  <si>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</si>
  <si>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</si>
  <si>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</si>
  <si>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</si>
  <si>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</si>
  <si>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</si>
  <si>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</si>
  <si>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</si>
  <si>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</si>
  <si>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</si>
  <si>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</si>
  <si>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</si>
  <si>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</si>
  <si>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</si>
  <si>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</si>
  <si>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</si>
  <si>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</si>
  <si>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</si>
  <si>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</si>
  <si>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</si>
  <si>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</si>
  <si>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</si>
  <si>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</si>
  <si>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</si>
  <si>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</si>
  <si>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</si>
  <si>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</si>
  <si>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</si>
  <si>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</si>
  <si>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</si>
  <si>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</si>
  <si>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</si>
  <si>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</si>
  <si>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</si>
  <si>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</si>
  <si>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</si>
  <si>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</si>
  <si>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</si>
  <si>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</si>
  <si>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</si>
  <si>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</si>
  <si>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</si>
  <si>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</si>
  <si>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</si>
  <si>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</si>
  <si>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</si>
  <si>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</si>
  <si>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</si>
  <si>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</si>
  <si>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</si>
  <si>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</si>
  <si>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</si>
  <si>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</si>
  <si>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</si>
  <si>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</si>
  <si>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</si>
  <si>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</si>
  <si>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</si>
  <si>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</si>
  <si>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</si>
  <si>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</si>
  <si>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</si>
  <si>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</si>
  <si>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</si>
  <si>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</si>
  <si>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</si>
  <si>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</si>
  <si>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</si>
  <si>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</si>
  <si>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</si>
  <si>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</si>
  <si>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</si>
  <si>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</si>
  <si>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</si>
  <si>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</si>
  <si>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</si>
  <si>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</si>
  <si>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</si>
  <si>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</si>
  <si>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</si>
  <si>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</si>
  <si>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</si>
  <si>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</si>
  <si>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</si>
  <si>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</si>
  <si>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</si>
  <si>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</si>
  <si>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</si>
  <si>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</si>
  <si>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</si>
  <si>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</si>
  <si>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</si>
  <si>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</si>
  <si>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</si>
  <si>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</si>
  <si>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</si>
  <si>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</si>
  <si>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</si>
  <si>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</si>
  <si>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</si>
  <si>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</si>
  <si>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</si>
  <si>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</si>
  <si>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</si>
  <si>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</si>
  <si>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</si>
  <si>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</si>
  <si>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</si>
  <si>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</si>
  <si>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</si>
  <si>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</si>
  <si>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</si>
  <si>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</si>
  <si>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</si>
  <si>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</si>
  <si>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</si>
  <si>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</si>
  <si>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</si>
  <si>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</si>
  <si>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</si>
  <si>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</si>
  <si>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</si>
  <si>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</si>
  <si>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</si>
  <si>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</si>
  <si>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</si>
  <si>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</si>
  <si>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</si>
  <si>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</si>
  <si>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</si>
  <si>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</si>
  <si>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</si>
  <si>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</si>
  <si>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</si>
  <si>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</si>
  <si>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</si>
  <si>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</si>
  <si>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</si>
  <si>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</si>
  <si>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</si>
  <si>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</si>
  <si>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</si>
  <si>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</si>
  <si>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</si>
  <si>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</si>
  <si>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</si>
  <si>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</si>
  <si>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</si>
  <si>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</si>
  <si>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</si>
  <si>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</si>
  <si>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</si>
  <si>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</si>
  <si>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</si>
  <si>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</si>
  <si>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</si>
  <si>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</si>
  <si>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</si>
  <si>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</si>
  <si>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</si>
  <si>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</si>
  <si>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</si>
  <si>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</si>
  <si>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</si>
  <si>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</si>
  <si>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</si>
  <si>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</si>
  <si>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</si>
  <si>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</si>
  <si>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</si>
  <si>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</si>
  <si>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</si>
  <si>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</si>
  <si>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</si>
  <si>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</si>
  <si>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</si>
  <si>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</si>
  <si>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</si>
  <si>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</si>
  <si>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</si>
  <si>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</si>
  <si>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</si>
  <si>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</si>
  <si>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</si>
  <si>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</si>
  <si>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</si>
  <si>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</si>
  <si>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</si>
  <si>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</si>
  <si>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</si>
  <si>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</si>
  <si>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</si>
  <si>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</si>
  <si>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</si>
  <si>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</si>
  <si>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</si>
  <si>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</si>
  <si>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</si>
  <si>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</si>
  <si>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</si>
  <si>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</si>
  <si>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</si>
  <si>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</si>
  <si>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</si>
  <si>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</si>
  <si>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</si>
  <si>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</si>
  <si>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</si>
  <si>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</si>
  <si>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</si>
  <si>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</si>
  <si>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</si>
  <si>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</si>
  <si>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</si>
  <si>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</si>
  <si>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</si>
  <si>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</si>
  <si>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</si>
  <si>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</si>
  <si>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</si>
  <si>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</si>
  <si>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</si>
  <si>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</si>
  <si>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</si>
  <si>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</si>
  <si>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</si>
  <si>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</si>
  <si>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</si>
  <si>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</si>
  <si>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</si>
  <si>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</si>
  <si>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</si>
  <si>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</si>
  <si>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</si>
  <si>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</si>
  <si>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</si>
  <si>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</si>
  <si>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</si>
  <si>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</si>
  <si>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</si>
  <si>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</si>
  <si>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</si>
  <si>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</si>
  <si>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</si>
  <si>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</si>
  <si>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</si>
  <si>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</si>
  <si>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</si>
  <si>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</si>
  <si>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</si>
  <si>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</si>
  <si>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</si>
  <si>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</si>
  <si>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</si>
  <si>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</si>
  <si>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</si>
  <si>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</si>
  <si>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</si>
  <si>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</si>
  <si>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</si>
  <si>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</si>
  <si>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</si>
  <si>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</si>
  <si>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</si>
  <si>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</si>
  <si>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</si>
  <si>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</si>
  <si>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</si>
  <si>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</si>
  <si>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</si>
  <si>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</si>
  <si>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</si>
  <si>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</si>
  <si>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</si>
  <si>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</si>
  <si>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</si>
  <si>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</si>
  <si>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</si>
  <si>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</si>
  <si>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</si>
  <si>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</si>
  <si>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</si>
  <si>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</si>
  <si>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</si>
  <si>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</si>
  <si>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</si>
  <si>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</si>
  <si>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</si>
  <si>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</si>
  <si>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</si>
  <si>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</si>
  <si>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</si>
  <si>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</si>
  <si>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</si>
  <si>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</si>
  <si>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</si>
  <si>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</si>
  <si>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</si>
  <si>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</si>
  <si>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</si>
  <si>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</si>
  <si>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</si>
  <si>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</si>
  <si>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</si>
  <si>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</si>
  <si>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</si>
  <si>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</si>
  <si>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</si>
  <si>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</si>
  <si>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</si>
  <si>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</si>
  <si>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</si>
  <si>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</si>
  <si>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</si>
  <si>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</si>
  <si>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</si>
  <si>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</si>
  <si>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</si>
  <si>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</si>
  <si>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</si>
  <si>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</si>
  <si>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</si>
  <si>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</si>
  <si>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</si>
  <si>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</si>
  <si>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</si>
  <si>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</si>
  <si>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</si>
  <si>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</si>
  <si>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</si>
  <si>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</si>
  <si>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</si>
  <si>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</si>
  <si>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</si>
  <si>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</si>
  <si>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</si>
  <si>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</si>
  <si>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</si>
  <si>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</si>
  <si>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</si>
  <si>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</si>
  <si>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</si>
  <si>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</si>
  <si>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</si>
  <si>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</si>
  <si>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</si>
  <si>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</si>
  <si>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</si>
  <si>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</si>
  <si>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</si>
  <si>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</si>
  <si>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</si>
  <si>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</si>
  <si>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</si>
  <si>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</si>
  <si>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</si>
  <si>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</si>
  <si>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</si>
  <si>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</si>
  <si>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</si>
  <si>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</si>
  <si>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</si>
  <si>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</si>
  <si>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</si>
  <si>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</si>
  <si>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</si>
  <si>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</si>
  <si>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</si>
  <si>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</si>
  <si>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</si>
  <si>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</si>
  <si>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</si>
  <si>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</si>
  <si>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</si>
  <si>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</si>
  <si>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</si>
  <si>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</si>
  <si>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</si>
  <si>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</si>
  <si>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</si>
  <si>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</si>
  <si>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</si>
  <si>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</si>
  <si>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</si>
  <si>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</si>
  <si>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</si>
  <si>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</si>
  <si>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</si>
  <si>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</si>
  <si>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</si>
  <si>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</si>
  <si>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</si>
  <si>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</si>
  <si>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</si>
  <si>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</si>
  <si>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</si>
  <si>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</si>
  <si>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</si>
  <si>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</si>
  <si>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</si>
  <si>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</si>
  <si>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</si>
  <si>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</si>
  <si>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</si>
  <si>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</si>
  <si>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</si>
  <si>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</si>
  <si>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</si>
  <si>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</si>
  <si>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</si>
  <si>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</si>
  <si>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</si>
  <si>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</si>
  <si>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</si>
  <si>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</si>
  <si>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</si>
  <si>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</si>
  <si>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</si>
  <si>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</si>
  <si>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</si>
  <si>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</si>
  <si>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</si>
  <si>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</si>
  <si>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</si>
  <si>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</si>
  <si>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</si>
  <si>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</si>
  <si>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</si>
  <si>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</si>
  <si>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</si>
  <si>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</si>
  <si>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</si>
  <si>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</si>
  <si>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</si>
  <si>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</si>
  <si>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</si>
  <si>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</si>
  <si>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</si>
  <si>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</si>
  <si>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</si>
  <si>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</si>
  <si>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</si>
  <si>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</si>
  <si>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</si>
  <si>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</si>
  <si>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</si>
  <si>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</si>
  <si>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</si>
  <si>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</si>
  <si>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</si>
  <si>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</si>
  <si>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</si>
  <si>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</si>
  <si>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</si>
  <si>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</si>
  <si>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</si>
  <si>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</si>
  <si>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</si>
  <si>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</si>
  <si>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</si>
  <si>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</si>
  <si>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</si>
  <si>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</si>
  <si>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</si>
  <si>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</si>
  <si>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</si>
  <si>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</si>
  <si>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</si>
  <si>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</si>
  <si>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</si>
  <si>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</si>
  <si>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</si>
  <si>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</si>
  <si>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</si>
  <si>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</si>
  <si>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</si>
  <si>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</si>
  <si>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</si>
  <si>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</si>
  <si>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</si>
  <si>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</si>
  <si>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</si>
  <si>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</si>
  <si>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</si>
  <si>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</si>
  <si>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</si>
  <si>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</si>
  <si>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</si>
  <si>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</si>
  <si>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</si>
  <si>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</si>
  <si>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</si>
  <si>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</si>
  <si>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</si>
  <si>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</si>
  <si>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</si>
  <si>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</si>
  <si>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</si>
  <si>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</si>
  <si>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</si>
  <si>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</si>
  <si>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</si>
  <si>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</si>
  <si>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</si>
  <si>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</si>
  <si>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</si>
  <si>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</si>
  <si>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</si>
  <si>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</si>
  <si>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</si>
  <si>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</si>
  <si>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</si>
  <si>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</si>
  <si>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</si>
  <si>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</si>
  <si>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</si>
  <si>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</si>
  <si>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</si>
  <si>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</si>
  <si>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</si>
  <si>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</si>
  <si>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</si>
  <si>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</si>
  <si>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</si>
  <si>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</si>
  <si>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</si>
  <si>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</si>
  <si>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</si>
  <si>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</si>
  <si>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</si>
  <si>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</si>
  <si>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</si>
  <si>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</si>
  <si>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</si>
  <si>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</si>
  <si>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</si>
  <si>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</si>
  <si>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</si>
  <si>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</si>
  <si>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</si>
  <si>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</si>
  <si>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</si>
  <si>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</si>
  <si>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</si>
  <si>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</si>
  <si>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</si>
  <si>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</si>
  <si>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</si>
  <si>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</si>
  <si>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</si>
  <si>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</si>
  <si>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</si>
  <si>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</si>
  <si>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</si>
  <si>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</si>
  <si>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</si>
  <si>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</si>
  <si>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</si>
  <si>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</si>
  <si>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</si>
  <si>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</si>
  <si>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</si>
  <si>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</si>
  <si>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</si>
  <si>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</si>
  <si>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</si>
  <si>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</si>
  <si>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</si>
  <si>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</si>
  <si>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</si>
  <si>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</si>
  <si>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</si>
  <si>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</si>
  <si>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</si>
  <si>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</si>
  <si>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</si>
  <si>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</si>
  <si>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</si>
  <si>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</si>
  <si>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</si>
  <si>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</si>
  <si>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</si>
  <si>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</si>
  <si>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</si>
  <si>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</si>
  <si>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</si>
  <si>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</si>
  <si>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</si>
  <si>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</si>
  <si>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</si>
  <si>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</si>
  <si>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</si>
  <si>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</si>
  <si>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</si>
  <si>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</si>
  <si>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</si>
  <si>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</si>
  <si>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</si>
  <si>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</si>
  <si>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</si>
  <si>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</si>
  <si>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</si>
  <si>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</si>
  <si>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</si>
  <si>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</si>
  <si>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</si>
  <si>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</si>
  <si>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</si>
  <si>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</si>
  <si>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</si>
  <si>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</si>
  <si>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</si>
  <si>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</si>
  <si>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</si>
  <si>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</si>
  <si>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</si>
  <si>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</si>
  <si>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</si>
  <si>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</si>
  <si>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</si>
  <si>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</si>
  <si>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</si>
  <si>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</si>
  <si>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</si>
  <si>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</si>
  <si>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</si>
  <si>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</si>
  <si>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</si>
  <si>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</si>
  <si>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</si>
  <si>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</si>
  <si>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</si>
  <si>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</si>
  <si>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</si>
  <si>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</si>
  <si>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</si>
  <si>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</si>
  <si>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</si>
  <si>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</si>
  <si>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</si>
  <si>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</si>
  <si>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</si>
  <si>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</si>
  <si>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</si>
  <si>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</si>
  <si>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</si>
  <si>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</si>
  <si>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</si>
  <si>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</si>
  <si>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</si>
  <si>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</si>
  <si>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</si>
  <si>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</si>
  <si>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</si>
  <si>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</si>
  <si>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</si>
  <si>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</si>
  <si>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</si>
  <si>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</si>
  <si>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</si>
  <si>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</si>
  <si>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</si>
  <si>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</si>
  <si>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</si>
  <si>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</si>
  <si>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</si>
  <si>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</si>
  <si>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</si>
  <si>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</si>
  <si>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</si>
  <si>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</si>
  <si>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</si>
  <si>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</si>
  <si>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</si>
  <si>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</si>
  <si>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</si>
  <si>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</si>
  <si>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</si>
  <si>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</si>
  <si>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</si>
  <si>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</si>
  <si>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</si>
  <si>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</si>
  <si>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</si>
  <si>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</si>
  <si>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</si>
  <si>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</si>
  <si>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</si>
  <si>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</si>
  <si>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</si>
  <si>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</si>
  <si>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</si>
  <si>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</si>
  <si>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</si>
  <si>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</si>
  <si>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</si>
  <si>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</si>
  <si>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</si>
  <si>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</si>
  <si>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</si>
  <si>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</si>
  <si>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</si>
  <si>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</si>
  <si>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</si>
  <si>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</si>
  <si>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</si>
  <si>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</si>
  <si>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</si>
  <si>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</si>
  <si>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</si>
  <si>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</si>
  <si>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</si>
  <si>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</si>
  <si>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</si>
  <si>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</si>
  <si>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</si>
  <si>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</si>
  <si>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</si>
  <si>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</si>
  <si>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</si>
  <si>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</si>
  <si>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</si>
  <si>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</si>
  <si>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</si>
  <si>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</si>
  <si>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</si>
  <si>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</si>
  <si>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</si>
  <si>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</si>
  <si>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</si>
  <si>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</si>
  <si>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</si>
  <si>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</si>
  <si>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</si>
  <si>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</si>
  <si>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</si>
  <si>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</si>
  <si>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</si>
  <si>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</si>
  <si>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</si>
  <si>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</si>
  <si>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</si>
  <si>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</si>
  <si>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</si>
  <si>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</si>
  <si>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</si>
  <si>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</si>
  <si>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</si>
  <si>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</si>
  <si>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</si>
  <si>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</si>
  <si>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</si>
  <si>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</si>
  <si>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</si>
  <si>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</si>
  <si>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</si>
  <si>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</si>
  <si>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</si>
  <si>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</si>
  <si>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</si>
  <si>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</si>
  <si>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</si>
  <si>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</si>
  <si>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</si>
  <si>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</si>
  <si>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</si>
  <si>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</si>
  <si>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</si>
  <si>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</si>
  <si>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</si>
  <si>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</si>
  <si>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</si>
  <si>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</si>
  <si>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</si>
  <si>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</si>
  <si>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</si>
  <si>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</si>
  <si>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</si>
  <si>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</si>
  <si>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</si>
  <si>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</si>
  <si>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</si>
  <si>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</si>
  <si>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</si>
  <si>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</si>
  <si>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</si>
  <si>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</si>
  <si>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</si>
  <si>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</si>
  <si>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</si>
  <si>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</si>
  <si>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</si>
  <si>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</si>
  <si>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</si>
  <si>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</si>
  <si>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</si>
  <si>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</si>
  <si>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</si>
  <si>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</si>
  <si>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</si>
  <si>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</si>
  <si>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</si>
  <si>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</si>
  <si>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</si>
  <si>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</si>
  <si>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</si>
  <si>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</si>
  <si>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</si>
  <si>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</si>
  <si>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</si>
  <si>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</si>
  <si>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</si>
  <si>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</si>
  <si>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</si>
  <si>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</si>
  <si>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</si>
  <si>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</si>
  <si>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</si>
  <si>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</si>
  <si>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</si>
  <si>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</si>
  <si>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</si>
  <si>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</si>
  <si>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</si>
  <si>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</si>
  <si>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</si>
  <si>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</si>
  <si>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</si>
  <si>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</si>
  <si>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</si>
  <si>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</si>
  <si>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</si>
  <si>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</si>
  <si>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</si>
  <si>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</si>
  <si>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</si>
  <si>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</si>
  <si>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</si>
  <si>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</si>
  <si>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</si>
  <si>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</si>
  <si>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</si>
  <si>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</si>
  <si>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</si>
  <si>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</si>
  <si>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</si>
  <si>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</si>
  <si>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</si>
  <si>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</si>
  <si>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</si>
  <si>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</si>
  <si>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</si>
  <si>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</si>
  <si>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</si>
  <si>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</si>
  <si>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</si>
  <si>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</si>
  <si>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</si>
  <si>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</si>
  <si>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</si>
  <si>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</si>
  <si>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</si>
  <si>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</si>
  <si>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</si>
  <si>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</si>
  <si>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</si>
  <si>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</si>
  <si>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</si>
  <si>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</si>
  <si>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</si>
  <si>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</si>
  <si>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</si>
  <si>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</si>
  <si>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</si>
  <si>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</si>
  <si>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</si>
  <si>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</si>
  <si>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</si>
  <si>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</si>
  <si>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</si>
  <si>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</si>
  <si>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</si>
  <si>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</si>
  <si>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</si>
  <si>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</si>
  <si>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</si>
  <si>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</si>
  <si>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</si>
  <si>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</si>
  <si>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</si>
  <si>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</si>
  <si>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</si>
  <si>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</si>
  <si>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</si>
  <si>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</si>
  <si>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</si>
  <si>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</si>
  <si>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</si>
  <si>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</si>
  <si>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</si>
  <si>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</si>
  <si>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</si>
  <si>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</si>
  <si>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</si>
  <si>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</si>
  <si>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</si>
  <si>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</si>
  <si>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</si>
  <si>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</si>
  <si>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</si>
  <si>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</si>
  <si>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</si>
  <si>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</si>
  <si>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</si>
  <si>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</si>
  <si>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</si>
  <si>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</si>
  <si>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</si>
  <si>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</si>
  <si>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</si>
  <si>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</si>
  <si>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</si>
  <si>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</si>
  <si>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</si>
  <si>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</si>
  <si>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</si>
  <si>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</si>
  <si>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</si>
  <si>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</si>
  <si>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</si>
  <si>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</si>
  <si>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</si>
  <si>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</si>
  <si>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</si>
  <si>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</si>
  <si>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</si>
  <si>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</si>
  <si>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</si>
  <si>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</si>
  <si>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</si>
  <si>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</si>
  <si>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</si>
  <si>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</si>
  <si>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</si>
  <si>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</si>
  <si>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</si>
  <si>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</si>
  <si>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</si>
  <si>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</si>
  <si>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</si>
  <si>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</si>
  <si>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</si>
  <si>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</si>
  <si>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</si>
  <si>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</si>
  <si>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</si>
  <si>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</si>
  <si>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</si>
  <si>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</si>
  <si>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</si>
  <si>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</si>
  <si>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</si>
  <si>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</si>
  <si>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</si>
  <si>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</si>
  <si>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</si>
  <si>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</si>
  <si>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</si>
  <si>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</si>
  <si>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</si>
  <si>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</si>
  <si>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</si>
  <si>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</si>
  <si>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</si>
  <si>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</si>
  <si>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</si>
  <si>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</si>
  <si>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</si>
  <si>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</si>
  <si>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</si>
  <si>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</si>
  <si>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</si>
  <si>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</si>
  <si>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</si>
  <si>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</si>
  <si>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</si>
  <si>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</si>
  <si>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</si>
  <si>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</si>
  <si>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</si>
  <si>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</si>
  <si>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</si>
  <si>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</si>
  <si>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</si>
  <si>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</si>
  <si>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</si>
  <si>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</si>
  <si>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</si>
  <si>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</si>
  <si>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</si>
  <si>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</si>
  <si>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</si>
  <si>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</si>
  <si>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</si>
  <si>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</si>
  <si>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</si>
  <si>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</si>
  <si>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</si>
  <si>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</si>
  <si>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</si>
  <si>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</si>
  <si>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</si>
  <si>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</si>
  <si>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</si>
  <si>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</si>
  <si>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</si>
  <si>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</si>
  <si>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</si>
  <si>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</si>
  <si>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</si>
  <si>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</si>
  <si>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</si>
  <si>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</si>
  <si>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</si>
  <si>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</si>
  <si>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</si>
  <si>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</si>
  <si>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</si>
  <si>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</si>
  <si>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</si>
  <si>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</si>
  <si>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</si>
  <si>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</si>
  <si>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</si>
  <si>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</si>
  <si>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</si>
  <si>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</si>
  <si>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</si>
  <si>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</si>
  <si>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</si>
  <si>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</si>
  <si>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</si>
  <si>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</si>
  <si>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</si>
  <si>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</si>
  <si>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</si>
  <si>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</si>
  <si>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</si>
  <si>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</si>
  <si>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</si>
  <si>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</si>
  <si>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</si>
  <si>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</si>
  <si>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</si>
  <si>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</si>
  <si>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</si>
  <si>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</si>
  <si>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</si>
  <si>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</si>
  <si>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</si>
  <si>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</si>
  <si>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</si>
  <si>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</si>
  <si>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</si>
  <si>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</si>
  <si>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</si>
  <si>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</si>
  <si>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</si>
  <si>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</si>
  <si>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</si>
  <si>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</si>
  <si>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</si>
  <si>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</si>
  <si>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</si>
  <si>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</si>
  <si>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</si>
  <si>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</si>
  <si>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</si>
  <si>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</si>
  <si>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</si>
  <si>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</si>
  <si>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</si>
  <si>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</si>
  <si>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</si>
  <si>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</si>
  <si>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</si>
  <si>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</si>
  <si>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</si>
  <si>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</si>
  <si>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</si>
  <si>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</si>
  <si>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</si>
  <si>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</si>
  <si>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</si>
  <si>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</si>
  <si>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</si>
  <si>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</si>
  <si>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</si>
  <si>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</si>
  <si>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</si>
  <si>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</si>
  <si>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</si>
  <si>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</si>
  <si>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</si>
  <si>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</si>
  <si>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</si>
  <si>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</si>
  <si>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</si>
  <si>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</si>
  <si>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</si>
  <si>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</si>
  <si>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</si>
  <si>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</si>
  <si>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</si>
  <si>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</si>
  <si>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</si>
  <si>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</si>
  <si>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</si>
  <si>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</si>
  <si>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</si>
  <si>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</si>
  <si>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</si>
  <si>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</si>
  <si>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</si>
  <si>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</si>
  <si>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</si>
  <si>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</si>
  <si>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</si>
  <si>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</si>
  <si>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</si>
  <si>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</si>
  <si>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</si>
  <si>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</si>
  <si>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</si>
  <si>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</si>
  <si>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</si>
  <si>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</si>
  <si>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</si>
  <si>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</si>
  <si>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</si>
  <si>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</si>
  <si>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</si>
  <si>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</si>
  <si>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</si>
  <si>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</si>
  <si>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</si>
  <si>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</si>
  <si>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</si>
  <si>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</si>
  <si>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</si>
  <si>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</si>
  <si>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</si>
  <si>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</si>
  <si>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</si>
  <si>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</si>
  <si>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</si>
  <si>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</si>
  <si>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</si>
  <si>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</si>
  <si>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</si>
  <si>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</si>
  <si>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</si>
  <si>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</si>
  <si>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</si>
  <si>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</si>
  <si>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</si>
  <si>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</si>
  <si>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</si>
  <si>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</si>
  <si>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</si>
  <si>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</si>
  <si>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</si>
  <si>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</si>
  <si>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</si>
  <si>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</si>
  <si>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</si>
  <si>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</si>
  <si>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</si>
  <si>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</si>
  <si>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</si>
  <si>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</si>
  <si>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</si>
  <si>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</si>
  <si>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</si>
  <si>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</si>
  <si>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</si>
  <si>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</si>
  <si>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</si>
  <si>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</si>
  <si>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</si>
  <si>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</si>
  <si>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</si>
  <si>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</si>
  <si>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</si>
  <si>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</si>
  <si>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</si>
  <si>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</si>
  <si>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</si>
  <si>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</si>
  <si>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</si>
  <si>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</si>
  <si>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</si>
  <si>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</si>
  <si>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</si>
  <si>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</si>
  <si>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</si>
  <si>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</si>
  <si>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</si>
  <si>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</si>
  <si>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</si>
  <si>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</si>
  <si>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</si>
  <si>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</si>
  <si>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</si>
  <si>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</si>
  <si>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</si>
  <si>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</si>
  <si>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</si>
  <si>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</si>
  <si>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</si>
  <si>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</si>
  <si>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</si>
  <si>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</si>
  <si>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</si>
  <si>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</si>
  <si>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</si>
  <si>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</si>
  <si>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</si>
  <si>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</si>
  <si>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</si>
  <si>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</si>
  <si>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</si>
  <si>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</si>
  <si>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</si>
  <si>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</si>
  <si>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</si>
  <si>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</si>
  <si>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</si>
  <si>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</si>
  <si>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</si>
  <si>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</si>
  <si>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</si>
  <si>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</si>
  <si>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</si>
  <si>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</si>
  <si>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</si>
  <si>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</si>
  <si>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</si>
  <si>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</si>
  <si>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</si>
  <si>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</si>
  <si>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</si>
  <si>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</si>
  <si>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</si>
  <si>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</si>
  <si>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</si>
  <si>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</si>
  <si>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</si>
  <si>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</si>
  <si>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</si>
  <si>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</si>
  <si>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</si>
  <si>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</si>
  <si>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</si>
  <si>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</si>
  <si>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</si>
  <si>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</si>
  <si>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</si>
  <si>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</si>
  <si>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</si>
  <si>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</si>
  <si>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</si>
  <si>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</si>
  <si>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</si>
  <si>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</si>
  <si>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</si>
  <si>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</si>
  <si>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</si>
  <si>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</si>
  <si>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</si>
  <si>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</si>
  <si>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</si>
  <si>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</si>
  <si>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</si>
  <si>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</si>
  <si>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</si>
  <si>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</si>
  <si>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</si>
  <si>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</si>
  <si>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</si>
  <si>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</si>
  <si>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</si>
  <si>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</si>
  <si>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</si>
  <si>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</si>
  <si>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</si>
  <si>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</si>
  <si>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</si>
  <si>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</si>
  <si>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</si>
  <si>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</si>
  <si>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</si>
  <si>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</si>
  <si>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</si>
  <si>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</si>
  <si>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</si>
  <si>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</si>
  <si>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</si>
  <si>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</si>
  <si>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</si>
  <si>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</si>
  <si>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</si>
  <si>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</si>
  <si>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</si>
  <si>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</si>
  <si>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</si>
  <si>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</si>
  <si>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</si>
  <si>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</si>
  <si>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</si>
  <si>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</si>
  <si>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</si>
  <si>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</si>
  <si>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</si>
  <si>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</si>
  <si>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</si>
  <si>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</si>
  <si>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</si>
  <si>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</si>
  <si>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</si>
  <si>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</si>
  <si>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</si>
  <si>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</si>
  <si>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</si>
  <si>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</si>
  <si>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</si>
  <si>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</si>
  <si>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</si>
  <si>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</si>
  <si>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</si>
  <si>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</si>
  <si>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</si>
  <si>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</si>
  <si>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</si>
  <si>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</si>
  <si>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</si>
  <si>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</si>
  <si>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</si>
  <si>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</si>
  <si>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</si>
  <si>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</si>
  <si>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</si>
  <si>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</si>
  <si>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</si>
  <si>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</si>
  <si>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</si>
  <si>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</si>
  <si>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</si>
  <si>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</si>
  <si>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</si>
  <si>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</si>
  <si>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</si>
  <si>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</si>
  <si>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</si>
  <si>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</si>
  <si>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</si>
  <si>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</si>
  <si>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</si>
  <si>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</si>
  <si>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</si>
  <si>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</si>
  <si>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</si>
  <si>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</si>
  <si>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</si>
  <si>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</si>
  <si>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</si>
  <si>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</si>
  <si>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</si>
  <si>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</si>
  <si>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</si>
  <si>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</si>
  <si>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</si>
  <si>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</si>
  <si>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</si>
  <si>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</si>
  <si>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</si>
  <si>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</si>
  <si>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</si>
  <si>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</si>
  <si>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</si>
  <si>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</si>
  <si>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</si>
  <si>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</si>
  <si>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</si>
  <si>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</si>
  <si>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</si>
  <si>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</si>
  <si>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</si>
  <si>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</si>
  <si>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</si>
  <si>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</si>
  <si>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</si>
  <si>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</si>
  <si>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</si>
  <si>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</si>
  <si>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</si>
  <si>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</si>
  <si>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</si>
  <si>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</si>
  <si>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</si>
  <si>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</si>
  <si>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</si>
  <si>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</si>
  <si>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</si>
  <si>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</si>
  <si>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</si>
  <si>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</si>
  <si>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</si>
  <si>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</si>
  <si>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</si>
  <si>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</si>
  <si>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</si>
  <si>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</si>
  <si>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</si>
  <si>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</si>
  <si>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</si>
  <si>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</si>
  <si>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</si>
  <si>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</si>
  <si>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</si>
  <si>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</si>
  <si>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</si>
  <si>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</si>
  <si>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</si>
  <si>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</si>
  <si>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</si>
  <si>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</si>
  <si>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</si>
  <si>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</si>
  <si>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</si>
  <si>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</si>
  <si>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</si>
  <si>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</si>
  <si>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</si>
  <si>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</si>
  <si>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</si>
  <si>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</si>
  <si>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</si>
  <si>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</si>
  <si>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</si>
  <si>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</si>
  <si>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</si>
  <si>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</si>
  <si>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</si>
  <si>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</si>
  <si>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</si>
  <si>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</si>
  <si>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</si>
  <si>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</si>
  <si>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</si>
  <si>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</si>
  <si>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</si>
  <si>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</si>
  <si>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</si>
  <si>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</si>
  <si>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</si>
  <si>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</si>
  <si>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</si>
  <si>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</si>
  <si>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</si>
  <si>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</si>
  <si>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</si>
  <si>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</si>
  <si>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</si>
  <si>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</si>
  <si>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</si>
  <si>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</si>
  <si>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</si>
  <si>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</si>
  <si>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</si>
  <si>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</si>
  <si>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</si>
  <si>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</si>
  <si>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</si>
  <si>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</si>
  <si>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</si>
  <si>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</si>
  <si>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</si>
  <si>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</si>
  <si>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</si>
  <si>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</si>
  <si>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</si>
  <si>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</si>
  <si>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</si>
  <si>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</si>
  <si>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</si>
  <si>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</si>
  <si>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</si>
  <si>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</si>
  <si>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</si>
  <si>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</si>
  <si>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</si>
  <si>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</si>
  <si>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</si>
  <si>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</si>
  <si>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</si>
  <si>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</si>
  <si>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</si>
  <si>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</si>
  <si>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</si>
  <si>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</si>
  <si>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</si>
  <si>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</si>
  <si>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</si>
  <si>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</si>
  <si>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</si>
  <si>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</si>
  <si>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</si>
  <si>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</si>
  <si>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</si>
  <si>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</si>
  <si>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</si>
  <si>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</si>
  <si>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</si>
  <si>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</si>
  <si>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</si>
  <si>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</si>
  <si>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</si>
  <si>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</si>
  <si>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</si>
  <si>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</si>
  <si>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</si>
  <si>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</si>
  <si>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</si>
  <si>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</si>
  <si>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</si>
  <si>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</si>
  <si>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</si>
  <si>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</si>
  <si>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</si>
  <si>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</si>
  <si>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</si>
  <si>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</si>
  <si>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</si>
  <si>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</si>
  <si>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</si>
  <si>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</si>
  <si>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</si>
  <si>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</si>
  <si>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</si>
  <si>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</si>
  <si>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</si>
  <si>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</si>
  <si>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</si>
  <si>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</si>
  <si>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</si>
  <si>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</si>
  <si>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</si>
  <si>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</si>
  <si>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</si>
  <si>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</si>
  <si>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</si>
  <si>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</si>
  <si>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</si>
  <si>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</si>
  <si>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</si>
  <si>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</si>
  <si>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</si>
  <si>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</si>
  <si>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</si>
  <si>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</si>
  <si>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</si>
  <si>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</si>
  <si>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</si>
  <si>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</si>
  <si>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</si>
  <si>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</si>
  <si>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</si>
  <si>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</si>
  <si>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</si>
  <si>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</si>
  <si>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</si>
  <si>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</si>
  <si>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</si>
  <si>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</si>
  <si>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</si>
  <si>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</si>
  <si>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</si>
  <si>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</si>
  <si>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</si>
  <si>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</si>
  <si>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</si>
  <si>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</si>
  <si>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</si>
  <si>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</si>
  <si>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</si>
  <si>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</si>
  <si>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</si>
  <si>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</si>
  <si>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</si>
  <si>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</si>
  <si>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</si>
  <si>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</si>
  <si>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</si>
  <si>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</si>
  <si>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</si>
  <si>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</si>
  <si>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</si>
  <si>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</si>
  <si>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</si>
  <si>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</si>
  <si>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</si>
  <si>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</si>
  <si>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</si>
  <si>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</si>
  <si>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</si>
  <si>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</si>
  <si>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</si>
  <si>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</si>
  <si>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</si>
  <si>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</si>
  <si>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</si>
  <si>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</si>
  <si>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</si>
  <si>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</si>
  <si>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</si>
  <si>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</si>
  <si>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</si>
  <si>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</si>
  <si>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</si>
  <si>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</si>
  <si>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</si>
  <si>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</si>
  <si>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</si>
  <si>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</si>
  <si>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</si>
  <si>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</si>
  <si>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</si>
  <si>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</si>
  <si>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</si>
  <si>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</si>
  <si>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</si>
  <si>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</si>
  <si>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</si>
  <si>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</si>
  <si>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</si>
  <si>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</si>
  <si>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</si>
  <si>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</si>
  <si>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</si>
  <si>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</si>
  <si>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</si>
  <si>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</si>
  <si>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</si>
  <si>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</si>
  <si>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</si>
  <si>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</si>
  <si>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</si>
  <si>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</si>
  <si>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</si>
  <si>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</si>
  <si>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</si>
  <si>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</si>
  <si>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</si>
  <si>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</si>
  <si>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</si>
  <si>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</si>
  <si>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</si>
  <si>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</si>
  <si>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</si>
  <si>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</si>
  <si>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</si>
  <si>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</si>
  <si>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</si>
  <si>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</si>
  <si>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</si>
  <si>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</si>
  <si>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</si>
  <si>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</si>
  <si>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</si>
  <si>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</si>
  <si>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</si>
  <si>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</si>
  <si>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</si>
  <si>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</si>
  <si>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</si>
  <si>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</si>
  <si>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</si>
  <si>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</si>
  <si>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</si>
  <si>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</si>
  <si>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</si>
  <si>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</si>
  <si>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</si>
  <si>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</si>
  <si>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</si>
  <si>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</si>
  <si>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</si>
  <si>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</si>
  <si>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</si>
  <si>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</si>
  <si>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</si>
  <si>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</si>
  <si>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</si>
  <si>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</si>
  <si>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</si>
  <si>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</si>
  <si>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</si>
  <si>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</si>
  <si>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</si>
  <si>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</si>
  <si>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</si>
  <si>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</si>
  <si>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</si>
  <si>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</si>
  <si>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</si>
  <si>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</si>
  <si>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</si>
  <si>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</si>
  <si>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</si>
  <si>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</si>
  <si>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</si>
  <si>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</si>
  <si>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</si>
  <si>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</si>
  <si>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</si>
  <si>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</si>
  <si>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</si>
  <si>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</si>
  <si>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</si>
  <si>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</si>
  <si>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</si>
  <si>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</si>
  <si>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</si>
  <si>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</si>
  <si>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</si>
  <si>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</si>
  <si>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</si>
  <si>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</si>
  <si>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</si>
  <si>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</si>
  <si>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</si>
  <si>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</si>
  <si>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</si>
  <si>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</si>
  <si>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</si>
  <si>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</si>
  <si>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</si>
  <si>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</si>
  <si>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</si>
  <si>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</si>
  <si>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</si>
  <si>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</si>
  <si>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</si>
  <si>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</si>
  <si>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</si>
  <si>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</si>
  <si>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</si>
  <si>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</si>
  <si>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</si>
  <si>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</si>
  <si>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</si>
  <si>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</si>
  <si>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</si>
  <si>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</si>
  <si>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</si>
  <si>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</si>
  <si>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</si>
  <si>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</si>
  <si>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</si>
  <si>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</si>
  <si>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</si>
  <si>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</si>
  <si>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</si>
  <si>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</si>
  <si>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</si>
  <si>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</si>
  <si>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</si>
  <si>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</si>
  <si>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</si>
  <si>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</si>
  <si>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</si>
  <si>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</si>
  <si>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</si>
  <si>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</si>
  <si>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</si>
  <si>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</si>
  <si>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</si>
  <si>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</si>
  <si>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</si>
  <si>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</si>
  <si>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</si>
  <si>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</si>
  <si>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</si>
  <si>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</si>
  <si>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</si>
  <si>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</si>
  <si>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</si>
  <si>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</si>
  <si>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</si>
  <si>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</si>
  <si>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</si>
  <si>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</si>
  <si>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</si>
  <si>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</si>
  <si>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</si>
  <si>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</si>
  <si>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</si>
  <si>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</si>
  <si>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</si>
  <si>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</si>
  <si>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</si>
  <si>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</si>
  <si>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</si>
  <si>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</si>
  <si>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</si>
  <si>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</si>
  <si>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</si>
  <si>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</si>
  <si>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</si>
  <si>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</si>
  <si>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</si>
  <si>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</si>
  <si>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</si>
  <si>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</si>
  <si>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</si>
  <si>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</si>
  <si>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</si>
  <si>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</si>
  <si>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</si>
  <si>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</si>
  <si>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</si>
  <si>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</si>
  <si>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</si>
  <si>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</si>
  <si>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</si>
  <si>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</si>
  <si>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</si>
  <si>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</si>
  <si>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</si>
  <si>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</si>
  <si>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</si>
  <si>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</si>
  <si>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</si>
  <si>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</si>
  <si>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</si>
  <si>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</si>
  <si>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</si>
  <si>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</si>
  <si>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</si>
  <si>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</si>
  <si>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</si>
  <si>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</si>
  <si>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</si>
  <si>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</si>
  <si>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</si>
  <si>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</si>
  <si>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</si>
  <si>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</si>
  <si>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</si>
  <si>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</si>
  <si>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</si>
  <si>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</si>
  <si>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</si>
  <si>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</si>
  <si>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</si>
  <si>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</si>
  <si>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</si>
  <si>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</si>
  <si>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</si>
  <si>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</si>
  <si>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</si>
  <si>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</si>
  <si>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</si>
  <si>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</si>
  <si>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</si>
  <si>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</si>
  <si>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</si>
  <si>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</si>
  <si>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</si>
  <si>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</si>
  <si>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</si>
  <si>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</si>
  <si>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</si>
  <si>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</si>
  <si>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</si>
  <si>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</si>
  <si>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</si>
  <si>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</si>
  <si>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</si>
  <si>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</si>
  <si>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</si>
  <si>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</si>
  <si>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</si>
  <si>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</si>
  <si>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</si>
  <si>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</si>
  <si>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</si>
  <si>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</si>
  <si>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</si>
  <si>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</si>
  <si>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</si>
  <si>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</si>
  <si>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</si>
  <si>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</si>
  <si>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</si>
  <si>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</si>
  <si>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</si>
  <si>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</si>
  <si>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</si>
  <si>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</si>
  <si>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</si>
  <si>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</si>
  <si>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</si>
  <si>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</si>
  <si>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</si>
  <si>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</si>
  <si>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</si>
  <si>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</si>
  <si>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</si>
  <si>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</si>
  <si>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</si>
  <si>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</si>
  <si>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</si>
  <si>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</si>
  <si>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</si>
  <si>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</si>
  <si>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</si>
  <si>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</si>
  <si>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</si>
  <si>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</si>
  <si>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</si>
  <si>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</si>
  <si>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</si>
  <si>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</si>
  <si>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</si>
  <si>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</si>
  <si>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</si>
  <si>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</si>
  <si>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</si>
  <si>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</si>
  <si>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</si>
  <si>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</si>
  <si>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</si>
  <si>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</si>
  <si>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</si>
  <si>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</si>
  <si>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</si>
  <si>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</si>
  <si>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</si>
  <si>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</si>
  <si>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</si>
  <si>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</si>
  <si>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</si>
  <si>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</si>
  <si>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</si>
  <si>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</si>
  <si>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</si>
  <si>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</si>
  <si>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</si>
  <si>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</si>
  <si>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</si>
  <si>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</si>
  <si>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</si>
  <si>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</si>
  <si>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</si>
  <si>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</si>
  <si>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</si>
  <si>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</si>
  <si>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</si>
  <si>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</si>
  <si>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</si>
  <si>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</si>
  <si>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</si>
  <si>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</si>
  <si>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</si>
  <si>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</si>
  <si>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</si>
  <si>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</si>
  <si>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</si>
  <si>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</si>
  <si>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</si>
  <si>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</si>
  <si>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</si>
  <si>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</si>
  <si>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</si>
  <si>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</si>
  <si>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</si>
  <si>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</si>
  <si>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</si>
  <si>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</si>
  <si>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</si>
  <si>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</si>
  <si>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</si>
  <si>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</si>
  <si>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</si>
  <si>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</si>
  <si>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</si>
  <si>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</si>
  <si>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</si>
  <si>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</si>
  <si>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</si>
  <si>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</si>
  <si>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</si>
  <si>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</si>
  <si>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</si>
  <si>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</si>
  <si>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</si>
  <si>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</si>
  <si>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</si>
  <si>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</si>
  <si>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</si>
  <si>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</si>
  <si>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</si>
  <si>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</si>
  <si>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</si>
  <si>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</si>
  <si>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</si>
  <si>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</si>
  <si>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</si>
  <si>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</si>
  <si>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</si>
  <si>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</si>
  <si>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</si>
  <si>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</si>
  <si>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</si>
  <si>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</si>
  <si>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</si>
  <si>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</si>
  <si>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</si>
  <si>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</si>
  <si>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</si>
  <si>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</si>
  <si>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</si>
  <si>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</si>
  <si>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</si>
  <si>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</si>
  <si>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</si>
  <si>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</si>
  <si>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</si>
  <si>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</si>
  <si>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</si>
  <si>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</si>
  <si>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</si>
  <si>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</si>
  <si>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</si>
  <si>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</si>
  <si>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</si>
  <si>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</si>
  <si>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</si>
  <si>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</si>
  <si>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</si>
  <si>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</si>
  <si>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</si>
  <si>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</si>
  <si>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</si>
  <si>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</si>
  <si>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</si>
  <si>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</si>
  <si>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</si>
  <si>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</si>
  <si>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</si>
  <si>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</si>
  <si>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</si>
  <si>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</si>
  <si>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</si>
  <si>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</si>
  <si>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</si>
  <si>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</si>
  <si>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</si>
  <si>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</si>
  <si>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</si>
  <si>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</si>
  <si>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</si>
  <si>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</si>
  <si>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</si>
  <si>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</si>
  <si>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</si>
  <si>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</si>
  <si>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</si>
  <si>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</si>
  <si>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</si>
  <si>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</si>
  <si>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</si>
  <si>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</si>
  <si>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</si>
  <si>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</si>
  <si>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</si>
  <si>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</si>
  <si>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</si>
  <si>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</si>
  <si>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</si>
  <si>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</si>
  <si>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</si>
  <si>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</si>
  <si>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</si>
  <si>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</si>
  <si>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</si>
  <si>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</si>
  <si>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</si>
  <si>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</si>
  <si>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</si>
  <si>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</si>
  <si>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</si>
  <si>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</si>
  <si>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</si>
  <si>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</si>
  <si>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</si>
  <si>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</si>
  <si>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</si>
  <si>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</si>
  <si>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</si>
  <si>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</si>
  <si>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</si>
  <si>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</si>
  <si>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</si>
  <si>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</si>
  <si>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</si>
  <si>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</si>
  <si>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</si>
  <si>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</si>
  <si>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</si>
  <si>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</si>
  <si>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</si>
  <si>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</si>
  <si>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</si>
  <si>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</si>
  <si>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</si>
  <si>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</si>
  <si>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</si>
  <si>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</si>
  <si>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</si>
  <si>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</si>
  <si>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</si>
  <si>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</si>
  <si>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</si>
  <si>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</si>
  <si>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</si>
  <si>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</si>
  <si>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</si>
  <si>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</si>
  <si>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</si>
  <si>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</si>
  <si>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</si>
  <si>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</si>
  <si>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</si>
  <si>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</si>
  <si>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</si>
  <si>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</si>
  <si>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</si>
  <si>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</si>
  <si>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</si>
  <si>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</si>
  <si>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</si>
  <si>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</si>
  <si>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</si>
  <si>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</si>
  <si>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</si>
  <si>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</si>
  <si>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</si>
  <si>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</si>
  <si>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</si>
  <si>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</si>
  <si>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</si>
  <si>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</si>
  <si>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</si>
  <si>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</si>
  <si>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</si>
  <si>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</si>
  <si>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</si>
  <si>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</si>
  <si>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</si>
  <si>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</si>
  <si>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</si>
  <si>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</si>
  <si>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</si>
  <si>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</si>
  <si>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</si>
  <si>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</si>
  <si>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</si>
  <si>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</si>
  <si>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</si>
  <si>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</si>
  <si>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</si>
  <si>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</si>
  <si>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</si>
  <si>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</si>
  <si>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</si>
  <si>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</si>
  <si>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</si>
  <si>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</si>
  <si>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</si>
  <si>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</si>
  <si>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</si>
  <si>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</si>
  <si>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</si>
  <si>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</si>
  <si>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</si>
  <si>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</si>
  <si>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</si>
  <si>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</si>
  <si>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</si>
  <si>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</si>
  <si>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</si>
  <si>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</si>
  <si>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</si>
  <si>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</si>
  <si>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</si>
  <si>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</si>
  <si>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</si>
  <si>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</si>
  <si>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</si>
  <si>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</si>
  <si>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</si>
  <si>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</si>
  <si>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</si>
  <si>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</si>
  <si>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</si>
  <si>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</si>
  <si>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</si>
  <si>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</si>
  <si>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</si>
  <si>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</si>
  <si>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</si>
  <si>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</si>
  <si>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</si>
  <si>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</si>
  <si>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</si>
  <si>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</si>
  <si>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</si>
  <si>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</si>
  <si>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</si>
  <si>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</si>
  <si>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</si>
  <si>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</si>
  <si>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</si>
  <si>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</si>
  <si>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</si>
  <si>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</si>
  <si>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</si>
  <si>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</si>
  <si>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</si>
  <si>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</si>
  <si>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</si>
  <si>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</si>
  <si>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</si>
  <si>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</si>
  <si>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</si>
  <si>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</si>
  <si>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</si>
  <si>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</si>
  <si>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</si>
  <si>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</si>
  <si>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</si>
  <si>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</si>
  <si>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</si>
  <si>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</si>
  <si>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</si>
  <si>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</si>
  <si>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</si>
  <si>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</si>
  <si>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</si>
  <si>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</si>
  <si>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</si>
  <si>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</si>
  <si>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</si>
  <si>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</si>
  <si>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</si>
  <si>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</si>
  <si>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</si>
  <si>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</si>
  <si>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</si>
  <si>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</si>
  <si>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</si>
  <si>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</si>
  <si>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</si>
  <si>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</si>
  <si>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</si>
  <si>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</si>
  <si>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</si>
  <si>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</si>
  <si>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</si>
  <si>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</si>
  <si>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</si>
  <si>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</si>
  <si>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</si>
  <si>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</si>
  <si>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</si>
  <si>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</si>
  <si>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</si>
  <si>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</si>
  <si>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</si>
  <si>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</si>
  <si>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</si>
  <si>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</si>
  <si>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</si>
  <si>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</si>
  <si>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</si>
  <si>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</si>
  <si>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</si>
  <si>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</si>
  <si>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</si>
  <si>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</si>
  <si>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</si>
  <si>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</si>
  <si>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</si>
  <si>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</si>
  <si>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</si>
  <si>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</si>
  <si>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</si>
  <si>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</si>
  <si>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</si>
  <si>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</si>
  <si>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</si>
  <si>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</si>
  <si>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</si>
  <si>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</si>
  <si>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</si>
  <si>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</si>
  <si>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</si>
  <si>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</si>
  <si>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</si>
  <si>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</si>
  <si>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</si>
  <si>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</si>
  <si>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</si>
  <si>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</si>
  <si>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</si>
  <si>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</si>
  <si>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</si>
  <si>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</si>
  <si>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</si>
  <si>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</si>
  <si>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</si>
  <si>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</si>
  <si>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</si>
  <si>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</si>
  <si>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</si>
  <si>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</si>
  <si>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</si>
  <si>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</si>
  <si>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</si>
  <si>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</si>
  <si>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</si>
  <si>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</si>
  <si>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</si>
  <si>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</si>
  <si>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</si>
  <si>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</si>
  <si>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</si>
  <si>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</si>
  <si>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</si>
  <si>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</si>
  <si>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</si>
  <si>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</si>
  <si>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</si>
  <si>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</si>
  <si>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</si>
  <si>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</si>
  <si>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</si>
  <si>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</si>
  <si>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</si>
  <si>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</si>
  <si>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</si>
  <si>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</si>
  <si>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</si>
  <si>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</si>
  <si>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</si>
  <si>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</si>
  <si>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</si>
  <si>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</si>
  <si>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</si>
  <si>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</si>
  <si>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</si>
  <si>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</si>
  <si>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</si>
  <si>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</si>
  <si>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</si>
  <si>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</si>
  <si>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</si>
  <si>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</si>
  <si>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</si>
  <si>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</si>
  <si>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</si>
  <si>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</si>
  <si>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</si>
  <si>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</si>
  <si>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</si>
  <si>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</si>
  <si>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</si>
  <si>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</si>
  <si>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</si>
  <si>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</si>
  <si>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</si>
  <si>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</si>
  <si>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</si>
  <si>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</si>
  <si>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</si>
  <si>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</si>
  <si>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</si>
  <si>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</si>
  <si>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</si>
  <si>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</si>
  <si>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</si>
  <si>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</si>
  <si>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</si>
  <si>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</si>
  <si>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</si>
  <si>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</si>
  <si>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</si>
  <si>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</si>
  <si>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</si>
  <si>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</si>
  <si>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</si>
  <si>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</si>
  <si>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</si>
  <si>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</si>
  <si>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</si>
  <si>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</si>
  <si>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</si>
  <si>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</si>
  <si>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</si>
  <si>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</si>
  <si>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</si>
  <si>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</si>
  <si>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</si>
  <si>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</si>
  <si>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</si>
  <si>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</si>
  <si>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</si>
  <si>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</si>
  <si>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</si>
  <si>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</si>
  <si>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</si>
  <si>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</si>
  <si>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</si>
  <si>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</si>
  <si>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</si>
  <si>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</si>
  <si>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</si>
  <si>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</si>
  <si>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</si>
  <si>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</si>
  <si>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</si>
  <si>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</si>
  <si>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</si>
  <si>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</si>
  <si>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</si>
  <si>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</si>
  <si>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</si>
  <si>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</si>
  <si>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</si>
  <si>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</si>
  <si>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</si>
  <si>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</si>
  <si>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</si>
  <si>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</si>
  <si>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</si>
  <si>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</si>
  <si>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</si>
  <si>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</si>
  <si>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</si>
  <si>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</si>
  <si>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</si>
  <si>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</si>
  <si>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</si>
  <si>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</si>
  <si>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</si>
  <si>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</si>
  <si>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</si>
  <si>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</si>
  <si>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</si>
  <si>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</si>
  <si>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</si>
  <si>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</si>
  <si>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</si>
  <si>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</si>
  <si>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</si>
  <si>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</si>
  <si>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</si>
  <si>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</si>
  <si>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</si>
  <si>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</si>
  <si>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</si>
  <si>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</si>
  <si>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</si>
  <si>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</si>
  <si>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</si>
  <si>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</si>
  <si>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</si>
  <si>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</si>
  <si>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</si>
  <si>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</si>
  <si>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</si>
  <si>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</si>
  <si>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</si>
  <si>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</si>
  <si>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</si>
  <si>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</si>
  <si>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</si>
  <si>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</si>
  <si>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</si>
  <si>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</si>
  <si>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</si>
  <si>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</si>
  <si>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</si>
  <si>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</si>
  <si>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</si>
  <si>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</si>
  <si>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</si>
  <si>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</si>
  <si>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</si>
  <si>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</si>
  <si>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</si>
  <si>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</si>
  <si>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</si>
  <si>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</si>
  <si>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</si>
  <si>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</si>
  <si>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</si>
  <si>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</si>
  <si>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</si>
  <si>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</si>
  <si>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</si>
  <si>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</si>
  <si>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</si>
  <si>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</si>
  <si>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</si>
  <si>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</si>
  <si>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</si>
  <si>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</si>
  <si>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</si>
  <si>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</si>
  <si>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</si>
  <si>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</si>
  <si>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</si>
  <si>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</si>
  <si>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</si>
  <si>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</si>
  <si>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</si>
  <si>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</si>
  <si>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</si>
  <si>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</si>
  <si>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</si>
  <si>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</si>
  <si>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</si>
  <si>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</si>
  <si>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</si>
  <si>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</si>
  <si>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</si>
  <si>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</si>
  <si>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</si>
  <si>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</si>
  <si>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</si>
  <si>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</si>
  <si>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</si>
  <si>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</si>
  <si>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</si>
  <si>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</si>
  <si>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</si>
  <si>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</si>
  <si>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</si>
  <si>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</si>
  <si>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</si>
  <si>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</si>
  <si>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</si>
  <si>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</si>
  <si>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</si>
  <si>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</si>
  <si>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</si>
  <si>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</si>
  <si>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</si>
  <si>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</si>
  <si>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</si>
  <si>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</si>
  <si>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</si>
  <si>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</si>
  <si>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</si>
  <si>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</si>
  <si>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</si>
  <si>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</si>
  <si>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</si>
  <si>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</si>
  <si>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</si>
  <si>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</si>
  <si>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</si>
  <si>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</si>
  <si>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</si>
  <si>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</si>
  <si>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</si>
  <si>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</si>
  <si>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</si>
  <si>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</si>
  <si>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</si>
  <si>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</si>
  <si>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</si>
  <si>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</si>
  <si>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</si>
  <si>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</si>
  <si>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</si>
  <si>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</si>
  <si>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</si>
  <si>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</si>
  <si>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</si>
  <si>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</si>
  <si>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</si>
  <si>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</si>
  <si>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</si>
  <si>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</si>
  <si>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</si>
  <si>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</si>
  <si>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</si>
  <si>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</si>
  <si>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</si>
  <si>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</si>
  <si>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</si>
  <si>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</si>
  <si>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</si>
  <si>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</si>
  <si>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</si>
  <si>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</si>
  <si>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</si>
  <si>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</si>
  <si>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</si>
  <si>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</si>
  <si>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</si>
  <si>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</si>
  <si>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</si>
  <si>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</si>
  <si>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</si>
  <si>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</si>
  <si>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</si>
  <si>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</si>
  <si>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</si>
  <si>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</si>
  <si>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</si>
  <si>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</si>
  <si>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</si>
  <si>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</si>
  <si>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</si>
  <si>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</si>
  <si>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</si>
  <si>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</si>
  <si>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</si>
  <si>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</si>
  <si>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</si>
  <si>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</si>
  <si>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</si>
  <si>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</si>
  <si>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</si>
  <si>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</si>
  <si>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</si>
  <si>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</si>
  <si>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</si>
  <si>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</si>
  <si>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</si>
  <si>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</si>
  <si>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</si>
  <si>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</si>
  <si>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</si>
  <si>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</si>
  <si>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</si>
  <si>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</si>
  <si>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</si>
  <si>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</si>
  <si>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</si>
  <si>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</si>
  <si>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</si>
  <si>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</si>
  <si>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</si>
  <si>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</si>
  <si>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</si>
  <si>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</si>
  <si>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</si>
  <si>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</si>
  <si>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</si>
  <si>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</si>
  <si>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</si>
  <si>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</si>
  <si>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</si>
  <si>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</si>
  <si>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</si>
  <si>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</si>
  <si>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</si>
  <si>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</si>
  <si>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</si>
  <si>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</si>
  <si>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</si>
  <si>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</si>
  <si>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</si>
  <si>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</si>
  <si>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</si>
  <si>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</si>
  <si>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</si>
  <si>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</si>
  <si>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</si>
  <si>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</si>
  <si>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</si>
  <si>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</si>
  <si>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</si>
  <si>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</si>
  <si>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</si>
  <si>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</si>
  <si>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</si>
  <si>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</si>
  <si>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</si>
  <si>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</si>
  <si>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</si>
  <si>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</si>
  <si>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</si>
  <si>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</si>
  <si>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</si>
  <si>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</si>
  <si>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</si>
  <si>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</si>
  <si>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</si>
  <si>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</si>
  <si>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</si>
  <si>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</si>
  <si>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</si>
  <si>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</si>
  <si>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</si>
  <si>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</si>
  <si>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</si>
  <si>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</si>
  <si>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</si>
  <si>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</si>
  <si>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</si>
  <si>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</si>
  <si>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</si>
  <si>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</si>
  <si>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</si>
  <si>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</si>
  <si>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</si>
  <si>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</si>
  <si>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</si>
  <si>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</si>
  <si>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</si>
  <si>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</si>
  <si>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</si>
  <si>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</si>
  <si>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</si>
  <si>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</si>
  <si>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</si>
  <si>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</si>
  <si>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</si>
  <si>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</si>
  <si>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</si>
  <si>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</si>
  <si>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</si>
  <si>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</si>
  <si>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</si>
  <si>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</si>
  <si>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</si>
  <si>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</si>
  <si>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</si>
  <si>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</si>
  <si>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</si>
  <si>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</si>
  <si>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</si>
  <si>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</si>
  <si>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</si>
  <si>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</si>
  <si>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</si>
  <si>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</si>
  <si>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</si>
  <si>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</si>
  <si>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</si>
  <si>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</si>
  <si>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</si>
  <si>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</si>
  <si>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</si>
  <si>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</si>
  <si>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</si>
  <si>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</si>
  <si>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</si>
  <si>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</si>
  <si>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</si>
  <si>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</si>
  <si>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</si>
  <si>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</si>
  <si>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</si>
  <si>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</si>
  <si>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</si>
  <si>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</si>
  <si>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</si>
  <si>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</si>
  <si>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</si>
  <si>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</si>
  <si>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</si>
  <si>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</si>
  <si>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</si>
  <si>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</si>
  <si>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</si>
  <si>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</si>
  <si>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</si>
  <si>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</si>
  <si>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</si>
  <si>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</si>
  <si>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</si>
  <si>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</si>
  <si>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</si>
  <si>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</si>
  <si>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</si>
  <si>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</si>
  <si>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</si>
  <si>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</si>
  <si>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</si>
  <si>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</si>
  <si>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</si>
  <si>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</si>
  <si>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</si>
  <si>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</si>
  <si>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</si>
  <si>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</si>
  <si>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</si>
  <si>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</si>
  <si>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</si>
  <si>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</si>
  <si>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</si>
  <si>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</si>
  <si>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</si>
  <si>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</si>
  <si>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</si>
  <si>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</si>
  <si>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</si>
  <si>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</si>
  <si>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</si>
  <si>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</si>
  <si>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</si>
  <si>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</si>
  <si>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</si>
  <si>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</si>
  <si>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</si>
  <si>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</si>
  <si>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</si>
  <si>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</si>
  <si>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</si>
  <si>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</si>
  <si>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</si>
  <si>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</si>
  <si>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</si>
  <si>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</si>
  <si>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</si>
  <si>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</si>
  <si>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</si>
  <si>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</si>
  <si>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</si>
  <si>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</si>
  <si>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</si>
  <si>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</si>
  <si>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</si>
  <si>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</si>
  <si>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</si>
  <si>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</si>
  <si>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</si>
  <si>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</si>
  <si>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</si>
  <si>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</si>
  <si>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</si>
  <si>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</si>
  <si>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</si>
  <si>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</si>
  <si>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</si>
  <si>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</si>
  <si>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</si>
  <si>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</si>
  <si>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</si>
  <si>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</si>
  <si>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</si>
  <si>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</si>
  <si>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</si>
  <si>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</si>
  <si>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</si>
  <si>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</si>
  <si>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</si>
  <si>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</si>
  <si>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</si>
  <si>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</si>
  <si>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</si>
  <si>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</si>
  <si>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</si>
  <si>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</si>
  <si>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</si>
  <si>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</si>
  <si>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</si>
  <si>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</si>
  <si>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</si>
  <si>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</si>
  <si>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</si>
  <si>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</si>
  <si>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</si>
  <si>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</si>
  <si>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</si>
  <si>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</si>
  <si>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</si>
  <si>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</si>
  <si>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</si>
  <si>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</si>
  <si>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</si>
  <si>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</si>
  <si>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</si>
  <si>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</si>
  <si>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</si>
  <si>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</si>
  <si>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</si>
  <si>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</si>
  <si>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</si>
  <si>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</si>
  <si>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</si>
  <si>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</si>
  <si>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</si>
  <si>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</si>
  <si>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</si>
  <si>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</si>
  <si>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</si>
  <si>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</si>
  <si>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</si>
  <si>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</si>
  <si>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</si>
  <si>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</si>
  <si>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</si>
  <si>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</si>
  <si>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</si>
  <si>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</si>
  <si>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</si>
  <si>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</si>
  <si>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</si>
  <si>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</si>
  <si>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</si>
  <si>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</si>
  <si>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</si>
  <si>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</si>
  <si>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</si>
  <si>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</si>
  <si>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</si>
  <si>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</si>
  <si>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</si>
  <si>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</si>
  <si>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</si>
  <si>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</si>
  <si>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</si>
  <si>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</si>
  <si>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</si>
  <si>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</si>
  <si>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</si>
  <si>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</si>
  <si>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</si>
  <si>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</si>
  <si>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</si>
  <si>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</si>
  <si>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</si>
  <si>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</si>
  <si>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</si>
  <si>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</si>
  <si>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</si>
  <si>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</si>
  <si>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</si>
  <si>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</si>
  <si>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</si>
  <si>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</si>
  <si>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</si>
  <si>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</si>
  <si>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</si>
  <si>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</si>
  <si>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</si>
  <si>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</si>
  <si>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</si>
  <si>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</si>
  <si>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</si>
  <si>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</si>
  <si>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</si>
  <si>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</si>
  <si>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</si>
  <si>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</si>
  <si>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</si>
  <si>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</si>
  <si>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</si>
  <si>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</si>
  <si>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</si>
  <si>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</si>
  <si>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</si>
  <si>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</si>
  <si>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</si>
  <si>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</si>
  <si>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</si>
  <si>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</si>
  <si>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</si>
  <si>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</si>
  <si>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</si>
  <si>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</si>
  <si>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</si>
  <si>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</si>
  <si>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</si>
  <si>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</si>
  <si>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</si>
  <si>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</si>
  <si>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</si>
  <si>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</si>
  <si>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</si>
  <si>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</si>
  <si>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</si>
  <si>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</si>
  <si>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</si>
  <si>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</si>
  <si>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</si>
  <si>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</si>
  <si>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</si>
  <si>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</si>
  <si>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</si>
  <si>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</si>
  <si>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</si>
  <si>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</si>
  <si>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</si>
  <si>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</si>
  <si>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</si>
  <si>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</si>
  <si>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</si>
  <si>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</si>
  <si>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</si>
  <si>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</si>
  <si>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</si>
  <si>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</si>
  <si>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</si>
  <si>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</si>
  <si>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</si>
  <si>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</si>
  <si>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</si>
  <si>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</si>
  <si>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</si>
  <si>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</si>
  <si>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</si>
  <si>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</si>
  <si>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</si>
  <si>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</si>
  <si>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</si>
  <si>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</si>
  <si>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</si>
  <si>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</si>
  <si>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</si>
  <si>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</si>
  <si>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</si>
  <si>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</si>
  <si>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</si>
  <si>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</si>
  <si>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</si>
  <si>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</si>
  <si>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</si>
  <si>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</si>
  <si>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</si>
  <si>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</si>
  <si>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</si>
  <si>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</si>
  <si>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</si>
  <si>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</si>
  <si>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</si>
  <si>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</si>
  <si>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</si>
  <si>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</si>
  <si>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</si>
  <si>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</si>
  <si>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</si>
  <si>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</si>
  <si>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</si>
  <si>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</si>
  <si>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</si>
  <si>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</si>
  <si>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</si>
  <si>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</si>
  <si>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</si>
  <si>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</si>
  <si>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</si>
  <si>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</si>
  <si>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</si>
  <si>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</si>
  <si>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</si>
  <si>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</si>
  <si>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</si>
  <si>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</si>
  <si>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</si>
  <si>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</si>
  <si>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</si>
  <si>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</si>
  <si>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</si>
  <si>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</si>
  <si>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</si>
  <si>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</si>
  <si>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</si>
  <si>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</si>
  <si>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</si>
  <si>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</si>
  <si>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</si>
  <si>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</si>
  <si>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</si>
  <si>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</si>
  <si>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</si>
  <si>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</si>
  <si>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</si>
  <si>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</si>
  <si>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</si>
  <si>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</si>
  <si>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</si>
  <si>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</si>
  <si>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</si>
  <si>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</si>
  <si>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</si>
  <si>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</si>
  <si>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</si>
  <si>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</si>
  <si>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</si>
  <si>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</si>
  <si>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</si>
  <si>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</si>
  <si>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</si>
  <si>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</si>
  <si>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</si>
  <si>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</si>
  <si>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</si>
  <si>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</si>
  <si>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</si>
  <si>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</si>
  <si>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</si>
  <si>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</si>
  <si>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</si>
  <si>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</si>
  <si>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</si>
  <si>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</si>
  <si>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</si>
  <si>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</si>
  <si>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</si>
  <si>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</si>
  <si>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</si>
  <si>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</si>
  <si>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</si>
  <si>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</si>
  <si>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</si>
  <si>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</si>
  <si>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</si>
  <si>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</si>
  <si>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</si>
  <si>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</si>
  <si>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</si>
  <si>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</si>
  <si>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</si>
  <si>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</si>
  <si>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</si>
  <si>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</si>
  <si>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</si>
  <si>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</si>
  <si>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</si>
  <si>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</si>
  <si>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</si>
  <si>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</si>
  <si>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</si>
  <si>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</si>
  <si>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</si>
  <si>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</si>
  <si>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</si>
  <si>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</si>
  <si>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</si>
  <si>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</si>
  <si>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</si>
  <si>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</si>
  <si>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</si>
  <si>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</si>
  <si>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</si>
  <si>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</si>
  <si>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</si>
  <si>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</si>
  <si>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</si>
  <si>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</si>
  <si>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</si>
  <si>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</si>
  <si>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</si>
  <si>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</si>
  <si>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</si>
  <si>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</si>
  <si>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</si>
  <si>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</si>
  <si>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</si>
  <si>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</si>
  <si>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</si>
  <si>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</si>
  <si>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</si>
  <si>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</si>
  <si>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</si>
  <si>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</si>
  <si>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</si>
  <si>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</si>
  <si>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</si>
  <si>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</si>
  <si>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</si>
  <si>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</si>
  <si>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</si>
  <si>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</si>
  <si>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</si>
  <si>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</si>
  <si>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</si>
  <si>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</si>
  <si>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</si>
  <si>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</si>
  <si>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</si>
  <si>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</si>
  <si>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</si>
  <si>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</si>
  <si>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</si>
  <si>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</si>
  <si>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</si>
  <si>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</si>
  <si>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</si>
  <si>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</si>
  <si>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</si>
  <si>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</si>
  <si>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</si>
  <si>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</si>
  <si>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</si>
  <si>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</si>
  <si>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</si>
  <si>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</si>
  <si>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</si>
  <si>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</si>
  <si>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</si>
  <si>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</si>
  <si>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</si>
  <si>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</si>
  <si>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</si>
  <si>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</si>
  <si>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</si>
  <si>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</si>
  <si>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</si>
  <si>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</si>
  <si>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</si>
  <si>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</si>
  <si>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</si>
  <si>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</si>
  <si>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</si>
  <si>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</si>
  <si>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</si>
  <si>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</si>
  <si>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</si>
  <si>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</si>
  <si>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</si>
  <si>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</si>
  <si>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</si>
  <si>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</si>
  <si>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</si>
  <si>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</si>
  <si>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</si>
  <si>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</si>
  <si>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</si>
  <si>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</si>
  <si>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</si>
  <si>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</si>
  <si>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</si>
  <si>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</si>
  <si>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</si>
  <si>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</si>
  <si>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</si>
  <si>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</si>
  <si>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</si>
  <si>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</si>
  <si>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</si>
  <si>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</si>
  <si>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</si>
  <si>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</si>
  <si>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</si>
  <si>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</si>
  <si>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</si>
  <si>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</si>
  <si>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</si>
  <si>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</si>
  <si>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</si>
  <si>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</si>
  <si>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</si>
  <si>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</si>
  <si>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</si>
  <si>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</si>
  <si>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</si>
  <si>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</si>
  <si>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</si>
  <si>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</si>
  <si>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</si>
  <si>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</si>
  <si>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</si>
  <si>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</si>
  <si>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</si>
  <si>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</si>
  <si>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</si>
  <si>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</si>
  <si>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</si>
  <si>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</si>
  <si>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</si>
  <si>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</si>
  <si>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</si>
  <si>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</si>
  <si>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</si>
  <si>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</si>
  <si>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</si>
  <si>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</si>
  <si>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</si>
  <si>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</si>
  <si>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</si>
  <si>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</si>
  <si>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</si>
  <si>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</si>
  <si>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</si>
  <si>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</si>
  <si>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</si>
  <si>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</si>
  <si>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</si>
  <si>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</si>
  <si>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</si>
  <si>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</si>
  <si>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</si>
  <si>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</si>
  <si>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</si>
  <si>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</si>
  <si>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</si>
  <si>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</si>
  <si>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</si>
  <si>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</si>
  <si>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</si>
  <si>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</si>
  <si>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</si>
  <si>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</si>
  <si>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</si>
  <si>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</si>
  <si>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</si>
  <si>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</si>
  <si>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</si>
  <si>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</si>
  <si>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</si>
  <si>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</si>
  <si>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</si>
  <si>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</si>
  <si>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</si>
  <si>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</si>
  <si>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</si>
  <si>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</si>
  <si>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</si>
  <si>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</si>
  <si>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</si>
  <si>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</si>
  <si>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</si>
  <si>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</si>
  <si>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</si>
  <si>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</si>
  <si>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</si>
  <si>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</si>
  <si>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</si>
  <si>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</si>
  <si>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</si>
  <si>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</si>
  <si>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</si>
  <si>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</si>
  <si>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</si>
  <si>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</si>
  <si>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</si>
  <si>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</si>
  <si>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</si>
  <si>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</si>
  <si>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</si>
  <si>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</si>
  <si>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</si>
  <si>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</si>
  <si>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</si>
  <si>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</si>
  <si>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</si>
  <si>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</si>
  <si>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</si>
  <si>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</si>
  <si>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</si>
  <si>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</si>
  <si>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</si>
  <si>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</si>
  <si>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</si>
  <si>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</si>
  <si>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</si>
  <si>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</si>
  <si>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</si>
  <si>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</si>
  <si>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</si>
  <si>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</si>
  <si>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</si>
  <si>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</si>
  <si>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</si>
  <si>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</si>
  <si>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</si>
  <si>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</si>
  <si>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</si>
  <si>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</si>
  <si>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</si>
  <si>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</si>
  <si>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</si>
  <si>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</si>
  <si>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</si>
  <si>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</si>
  <si>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</si>
  <si>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</si>
  <si>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</si>
  <si>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</si>
  <si>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</si>
  <si>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</si>
  <si>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</si>
  <si>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</si>
  <si>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</si>
  <si>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</si>
  <si>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</si>
  <si>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</si>
  <si>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</si>
  <si>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</si>
  <si>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</si>
  <si>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</si>
  <si>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</si>
  <si>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</si>
  <si>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</si>
  <si>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</si>
  <si>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</si>
  <si>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</si>
  <si>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</si>
  <si>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</si>
  <si>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</si>
  <si>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</si>
  <si>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</si>
  <si>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</si>
  <si>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</si>
  <si>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</si>
  <si>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</si>
  <si>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</si>
  <si>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</si>
  <si>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</si>
  <si>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</si>
  <si>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</si>
  <si>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</si>
  <si>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</si>
  <si>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</si>
  <si>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</si>
  <si>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</si>
  <si>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</si>
  <si>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</si>
  <si>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</si>
  <si>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</si>
  <si>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</si>
  <si>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</si>
  <si>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</si>
  <si>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</si>
  <si>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</si>
  <si>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</si>
  <si>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</si>
  <si>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</si>
  <si>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</si>
  <si>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</si>
  <si>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</si>
  <si>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</si>
  <si>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</si>
  <si>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</si>
  <si>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</si>
  <si>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</si>
  <si>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</si>
  <si>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</si>
  <si>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</si>
  <si>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</si>
  <si>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</si>
  <si>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</si>
  <si>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</si>
  <si>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</si>
  <si>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</si>
  <si>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</si>
  <si>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</si>
  <si>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</si>
  <si>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</si>
  <si>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</si>
  <si>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</si>
  <si>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</si>
  <si>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</si>
  <si>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</si>
  <si>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</si>
  <si>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</si>
  <si>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</si>
  <si>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</si>
  <si>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</si>
  <si>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</si>
  <si>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</si>
  <si>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</si>
  <si>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</si>
  <si>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</si>
  <si>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</si>
  <si>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</si>
  <si>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</si>
  <si>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</si>
  <si>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</si>
  <si>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</si>
  <si>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</si>
  <si>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</si>
  <si>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</si>
  <si>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</si>
  <si>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</si>
  <si>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</si>
  <si>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</si>
  <si>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</si>
  <si>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</si>
  <si>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</si>
  <si>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</si>
  <si>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</si>
  <si>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</si>
  <si>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</si>
  <si>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</si>
  <si>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</si>
  <si>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</si>
  <si>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</si>
  <si>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</si>
  <si>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</si>
  <si>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</si>
  <si>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</si>
  <si>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</si>
  <si>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</si>
  <si>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</si>
  <si>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</si>
  <si>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</si>
  <si>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</si>
  <si>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</si>
  <si>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</si>
  <si>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</si>
  <si>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</si>
  <si>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</si>
  <si>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</si>
  <si>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</si>
  <si>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</si>
  <si>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</si>
  <si>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</si>
  <si>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</si>
  <si>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</si>
  <si>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</si>
  <si>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</si>
  <si>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</si>
  <si>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</si>
  <si>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</si>
  <si>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</si>
  <si>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</si>
  <si>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</si>
  <si>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</si>
  <si>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</si>
  <si>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</si>
  <si>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</si>
  <si>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</si>
  <si>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</si>
  <si>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</si>
  <si>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</si>
  <si>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</si>
  <si>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</si>
  <si>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</si>
  <si>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</si>
  <si>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</si>
  <si>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</si>
  <si>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</si>
  <si>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</si>
  <si>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</si>
  <si>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</si>
  <si>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</si>
  <si>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</si>
  <si>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</si>
  <si>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</si>
  <si>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</si>
  <si>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</si>
  <si>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</si>
  <si>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</si>
  <si>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</si>
  <si>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</si>
  <si>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</si>
  <si>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</si>
  <si>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</si>
  <si>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</si>
  <si>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</si>
  <si>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</si>
  <si>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</si>
  <si>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</si>
  <si>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</si>
  <si>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</si>
  <si>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</si>
  <si>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</si>
  <si>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</si>
  <si>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</si>
  <si>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</si>
  <si>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</si>
  <si>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</si>
  <si>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</si>
  <si>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</si>
  <si>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</si>
  <si>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</si>
  <si>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</si>
  <si>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</si>
  <si>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</si>
  <si>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</si>
  <si>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</si>
  <si>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</si>
  <si>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</si>
  <si>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</si>
  <si>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</si>
  <si>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</si>
  <si>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</si>
  <si>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</si>
  <si>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</si>
  <si>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</si>
  <si>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</si>
  <si>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</si>
  <si>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</si>
  <si>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</si>
  <si>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</si>
  <si>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</si>
  <si>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</si>
  <si>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</si>
  <si>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</si>
  <si>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</si>
  <si>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</si>
  <si>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</si>
  <si>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</si>
  <si>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</si>
  <si>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</si>
  <si>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</si>
  <si>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</si>
  <si>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</si>
  <si>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</si>
  <si>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</si>
  <si>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</si>
  <si>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</si>
  <si>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</si>
  <si>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</si>
  <si>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</si>
  <si>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</si>
  <si>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</si>
  <si>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</si>
  <si>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</si>
  <si>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</si>
  <si>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</si>
  <si>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</si>
  <si>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</si>
  <si>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</si>
  <si>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</si>
  <si>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</si>
  <si>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</si>
  <si>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</si>
  <si>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</si>
  <si>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</si>
  <si>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</si>
  <si>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</si>
  <si>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</si>
  <si>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</si>
  <si>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</si>
  <si>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</si>
  <si>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</si>
  <si>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</si>
  <si>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</si>
  <si>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</si>
  <si>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</si>
  <si>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</si>
  <si>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</si>
  <si>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</si>
  <si>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</si>
  <si>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</si>
  <si>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</si>
  <si>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</si>
  <si>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</si>
  <si>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</si>
  <si>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</si>
  <si>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</si>
  <si>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</si>
  <si>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</si>
  <si>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</si>
  <si>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</si>
  <si>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</si>
  <si>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</si>
  <si>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</si>
  <si>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</si>
  <si>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</si>
  <si>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</si>
  <si>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</si>
  <si>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</si>
  <si>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</si>
  <si>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</si>
  <si>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</si>
  <si>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</si>
  <si>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</si>
  <si>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</si>
  <si>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</si>
  <si>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</si>
  <si>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</si>
  <si>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</si>
  <si>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</si>
  <si>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</si>
  <si>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</si>
  <si>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</si>
  <si>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</si>
  <si>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</si>
  <si>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</si>
  <si>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</si>
  <si>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</si>
  <si>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</si>
  <si>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</si>
  <si>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</si>
  <si>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</si>
  <si>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</si>
  <si>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</si>
  <si>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</si>
  <si>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</si>
  <si>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</si>
  <si>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</si>
  <si>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</si>
  <si>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</si>
  <si>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</si>
  <si>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</si>
  <si>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</si>
  <si>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</si>
  <si>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</si>
  <si>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</si>
  <si>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</si>
  <si>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</si>
  <si>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</si>
  <si>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</si>
  <si>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</si>
  <si>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</si>
  <si>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</si>
  <si>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</si>
  <si>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</si>
  <si>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</si>
  <si>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</si>
  <si>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</si>
  <si>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</si>
  <si>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</si>
  <si>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</si>
  <si>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</si>
  <si>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</si>
  <si>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</si>
  <si>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</si>
  <si>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</si>
  <si>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</si>
  <si>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</si>
  <si>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</si>
  <si>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</si>
  <si>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</si>
  <si>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</si>
  <si>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</si>
  <si>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</si>
  <si>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</si>
  <si>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</si>
  <si>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</si>
  <si>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</si>
  <si>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</si>
  <si>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</si>
  <si>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</si>
  <si>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</si>
  <si>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</si>
  <si>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</si>
  <si>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</si>
  <si>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</si>
  <si>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</si>
  <si>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</si>
  <si>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</si>
  <si>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</si>
  <si>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</si>
  <si>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</si>
  <si>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</si>
  <si>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</si>
  <si>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</si>
  <si>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</si>
  <si>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</si>
  <si>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</si>
  <si>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</si>
  <si>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</si>
  <si>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</si>
  <si>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</si>
  <si>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</si>
  <si>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</si>
  <si>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</si>
  <si>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</si>
  <si>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</si>
  <si>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</si>
  <si>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</si>
  <si>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</si>
  <si>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</si>
  <si>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</si>
  <si>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</si>
  <si>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</si>
  <si>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</si>
  <si>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</si>
  <si>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</si>
  <si>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</si>
  <si>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</si>
  <si>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</si>
  <si>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</si>
  <si>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</si>
  <si>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</si>
  <si>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</si>
  <si>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</si>
  <si>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</si>
  <si>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</si>
  <si>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</si>
  <si>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</si>
  <si>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</si>
  <si>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</si>
  <si>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</si>
  <si>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</si>
  <si>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</si>
  <si>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</si>
  <si>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</si>
  <si>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</si>
  <si>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</si>
  <si>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</si>
  <si>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</si>
  <si>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</si>
  <si>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</si>
  <si>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</si>
  <si>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</si>
  <si>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</si>
  <si>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</si>
  <si>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</si>
  <si>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</si>
  <si>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</si>
  <si>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</si>
  <si>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</si>
  <si>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</si>
  <si>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</si>
  <si>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</si>
  <si>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</si>
  <si>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</si>
  <si>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</si>
  <si>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</si>
  <si>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</si>
  <si>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</si>
  <si>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</si>
  <si>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</si>
  <si>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</si>
  <si>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</si>
  <si>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</si>
  <si>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</si>
  <si>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</si>
  <si>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</si>
  <si>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</si>
  <si>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</si>
  <si>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</si>
  <si>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</si>
  <si>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</si>
  <si>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</si>
  <si>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</si>
  <si>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</si>
  <si>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</si>
  <si>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</si>
  <si>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</si>
  <si>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</si>
  <si>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</si>
  <si>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</si>
  <si>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</si>
  <si>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</si>
  <si>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</si>
  <si>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</si>
  <si>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</si>
  <si>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</si>
  <si>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</si>
  <si>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</si>
  <si>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</si>
  <si>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</si>
  <si>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</si>
  <si>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</si>
  <si>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</si>
  <si>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</si>
  <si>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</si>
  <si>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</si>
  <si>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</si>
  <si>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</si>
  <si>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</si>
  <si>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</si>
  <si>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</si>
  <si>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</si>
  <si>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</si>
  <si>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</si>
  <si>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</si>
  <si>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</si>
  <si>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</si>
  <si>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</si>
  <si>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</si>
  <si>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</si>
  <si>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</si>
  <si>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</si>
  <si>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</si>
  <si>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</si>
  <si>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</si>
  <si>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</si>
  <si>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</si>
  <si>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</si>
  <si>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</si>
  <si>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</si>
  <si>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</si>
  <si>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</si>
  <si>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</si>
  <si>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</si>
  <si>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</si>
  <si>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</si>
  <si>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</si>
  <si>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</si>
  <si>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</si>
  <si>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</si>
  <si>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</si>
  <si>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</si>
  <si>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</si>
  <si>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</si>
  <si>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</si>
  <si>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</si>
  <si>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</si>
  <si>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</si>
  <si>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</si>
  <si>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</si>
  <si>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</si>
  <si>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</si>
  <si>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</si>
  <si>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</si>
  <si>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</si>
  <si>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</si>
  <si>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</si>
  <si>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</si>
  <si>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</si>
  <si>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</si>
  <si>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</si>
  <si>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</si>
  <si>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</si>
  <si>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</si>
  <si>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</si>
  <si>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</si>
  <si>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</si>
  <si>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</si>
  <si>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</si>
  <si>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</si>
  <si>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</si>
  <si>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</si>
  <si>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</si>
  <si>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</si>
  <si>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</si>
  <si>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</si>
  <si>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</si>
  <si>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</si>
  <si>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</si>
  <si>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</si>
  <si>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</si>
  <si>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</si>
  <si>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</si>
  <si>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</si>
  <si>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</si>
  <si>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</si>
  <si>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</si>
  <si>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</si>
  <si>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</si>
  <si>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</si>
  <si>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</si>
  <si>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</si>
  <si>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</si>
  <si>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</si>
  <si>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</si>
  <si>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</si>
  <si>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</si>
  <si>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</si>
  <si>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</si>
  <si>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</si>
  <si>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</si>
  <si>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</si>
  <si>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</si>
  <si>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</si>
  <si>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</si>
  <si>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</si>
  <si>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</si>
  <si>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</si>
  <si>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</si>
  <si>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</si>
  <si>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</si>
  <si>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</si>
  <si>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</si>
  <si>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</si>
  <si>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</si>
  <si>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</si>
  <si>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</si>
  <si>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</si>
  <si>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</si>
  <si>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</si>
  <si>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</si>
  <si>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</si>
  <si>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</si>
  <si>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</si>
  <si>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</si>
  <si>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</si>
  <si>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</si>
  <si>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</si>
  <si>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</si>
  <si>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</si>
  <si>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</si>
  <si>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</si>
  <si>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</si>
  <si>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</si>
  <si>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</si>
  <si>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</si>
  <si>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</si>
  <si>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</si>
  <si>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</si>
  <si>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</si>
  <si>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</si>
  <si>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</si>
  <si>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</si>
  <si>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</si>
  <si>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</si>
  <si>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</si>
  <si>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</si>
  <si>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</si>
  <si>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</si>
  <si>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</si>
  <si>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</si>
  <si>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</si>
  <si>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</si>
  <si>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</si>
  <si>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</si>
  <si>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</si>
  <si>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</si>
  <si>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</si>
  <si>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</si>
  <si>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</si>
  <si>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</si>
  <si>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</si>
  <si>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</si>
  <si>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</si>
  <si>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</si>
  <si>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</si>
  <si>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</si>
  <si>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</si>
  <si>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</si>
  <si>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</si>
  <si>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</si>
  <si>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</si>
  <si>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</si>
  <si>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</si>
  <si>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</si>
  <si>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</si>
  <si>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</si>
  <si>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</si>
  <si>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</si>
  <si>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</si>
  <si>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</si>
  <si>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</si>
  <si>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</si>
  <si>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</si>
  <si>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</si>
  <si>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</si>
  <si>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</si>
  <si>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</si>
  <si>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</si>
  <si>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</si>
  <si>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</si>
  <si>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</si>
  <si>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</si>
  <si>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</si>
  <si>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</si>
  <si>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</si>
  <si>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</si>
  <si>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</si>
  <si>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</si>
  <si>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</si>
  <si>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</si>
  <si>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</si>
  <si>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</si>
  <si>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</si>
  <si>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</si>
  <si>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</si>
  <si>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</si>
  <si>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</si>
  <si>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</si>
  <si>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</si>
  <si>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</si>
  <si>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</si>
  <si>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</si>
  <si>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</si>
  <si>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</si>
  <si>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</si>
  <si>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</si>
  <si>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</si>
  <si>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</si>
  <si>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</si>
  <si>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</si>
  <si>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</si>
  <si>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</si>
  <si>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</si>
  <si>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</si>
  <si>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</si>
  <si>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</si>
  <si>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</si>
  <si>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</si>
  <si>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</si>
  <si>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</si>
  <si>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</si>
  <si>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</si>
  <si>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</si>
  <si>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</si>
  <si>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</si>
  <si>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</si>
  <si>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</si>
  <si>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</si>
  <si>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</si>
  <si>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</si>
  <si>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</si>
  <si>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</si>
  <si>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</si>
  <si>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</si>
  <si>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</si>
  <si>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</si>
  <si>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</si>
  <si>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</si>
  <si>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</si>
  <si>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</si>
  <si>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</si>
  <si>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</si>
  <si>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</si>
  <si>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</si>
  <si>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</si>
  <si>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</si>
  <si>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</si>
  <si>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</si>
  <si>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</si>
  <si>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</si>
  <si>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</si>
  <si>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</si>
  <si>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</si>
  <si>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</si>
  <si>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</si>
  <si>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</si>
  <si>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</si>
  <si>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</si>
  <si>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</si>
  <si>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</si>
  <si>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</si>
  <si>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</si>
  <si>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</si>
  <si>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</si>
  <si>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</si>
  <si>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</si>
  <si>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</si>
  <si>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</si>
  <si>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</si>
  <si>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</si>
  <si>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</si>
  <si>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</si>
  <si>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</si>
  <si>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</si>
  <si>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</si>
  <si>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</si>
  <si>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</si>
  <si>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</si>
  <si>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</si>
  <si>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</si>
  <si>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</si>
  <si>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</si>
  <si>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</si>
  <si>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</si>
  <si>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</si>
  <si>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</si>
  <si>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</si>
  <si>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</si>
  <si>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</si>
  <si>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</si>
  <si>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</si>
  <si>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</si>
  <si>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</si>
  <si>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</si>
  <si>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</si>
  <si>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</si>
  <si>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</si>
  <si>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</si>
  <si>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</si>
  <si>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</si>
  <si>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</si>
  <si>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</si>
  <si>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</si>
  <si>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</si>
  <si>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</si>
  <si>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</si>
  <si>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</si>
  <si>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</si>
  <si>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</si>
  <si>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</si>
  <si>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</si>
  <si>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</si>
  <si>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</si>
  <si>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</si>
  <si>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</si>
  <si>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</si>
  <si>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</si>
  <si>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</si>
  <si>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</si>
  <si>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</si>
  <si>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</si>
  <si>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</si>
  <si>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</si>
  <si>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</si>
  <si>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</si>
  <si>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</si>
  <si>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</si>
  <si>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</si>
  <si>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</si>
  <si>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</si>
  <si>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</si>
  <si>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</si>
  <si>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</si>
  <si>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</si>
  <si>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</si>
  <si>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</si>
  <si>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</si>
  <si>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</si>
  <si>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</si>
  <si>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</si>
  <si>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</si>
  <si>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</si>
  <si>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</si>
  <si>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</si>
  <si>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</si>
  <si>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</si>
  <si>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</si>
  <si>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</si>
  <si>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</si>
  <si>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</si>
  <si>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</si>
  <si>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</si>
  <si>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</si>
  <si>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</si>
  <si>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</si>
  <si>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</si>
  <si>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</si>
  <si>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</si>
  <si>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</si>
  <si>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</si>
  <si>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</si>
  <si>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</si>
  <si>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</si>
  <si>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</si>
  <si>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</si>
  <si>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</si>
  <si>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</si>
  <si>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</si>
  <si>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</si>
  <si>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</si>
  <si>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</si>
  <si>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</si>
  <si>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</si>
  <si>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</si>
  <si>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</si>
  <si>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</si>
  <si>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</si>
  <si>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</si>
  <si>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</si>
  <si>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</si>
  <si>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</si>
  <si>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</si>
  <si>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</si>
  <si>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</si>
  <si>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</si>
  <si>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</si>
  <si>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</si>
  <si>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</si>
  <si>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</si>
  <si>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</si>
  <si>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</si>
  <si>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</si>
  <si>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</si>
  <si>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</si>
  <si>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</si>
  <si>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</si>
  <si>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</si>
  <si>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</si>
  <si>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</si>
  <si>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</si>
  <si>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</si>
  <si>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</si>
  <si>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</si>
  <si>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</si>
  <si>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</si>
  <si>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</si>
  <si>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</si>
  <si>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</si>
  <si>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</si>
  <si>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</si>
  <si>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</si>
  <si>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</si>
  <si>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</si>
  <si>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</si>
  <si>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</si>
  <si>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</si>
  <si>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</si>
  <si>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</si>
  <si>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</si>
  <si>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</si>
  <si>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</si>
  <si>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</si>
  <si>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</si>
  <si>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</si>
  <si>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</si>
  <si>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</si>
  <si>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</si>
  <si>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</si>
  <si>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</si>
  <si>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</si>
  <si>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</si>
  <si>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</si>
  <si>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</si>
  <si>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</si>
  <si>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</si>
  <si>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</si>
  <si>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</si>
  <si>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</si>
  <si>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</si>
  <si>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</si>
  <si>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</si>
  <si>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</si>
  <si>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</si>
  <si>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</si>
  <si>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</si>
  <si>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</si>
  <si>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</si>
  <si>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</si>
  <si>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</si>
  <si>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</si>
  <si>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</si>
  <si>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</si>
  <si>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</si>
  <si>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</si>
  <si>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</si>
  <si>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</si>
  <si>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</si>
  <si>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</si>
  <si>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</si>
  <si>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</si>
  <si>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</si>
  <si>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</si>
  <si>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</si>
  <si>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</si>
  <si>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</si>
  <si>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</si>
  <si>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</si>
  <si>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</si>
  <si>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</si>
  <si>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</si>
  <si>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</si>
  <si>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</si>
  <si>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</si>
  <si>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</si>
  <si>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</si>
  <si>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</si>
  <si>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</si>
  <si>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</si>
  <si>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</si>
  <si>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</si>
  <si>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</si>
  <si>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</si>
  <si>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</si>
  <si>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</si>
  <si>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</si>
  <si>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</si>
  <si>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</si>
  <si>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</si>
  <si>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</si>
  <si>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</si>
  <si>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</si>
  <si>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</si>
  <si>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</si>
  <si>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</si>
  <si>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</si>
  <si>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</si>
  <si>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</si>
  <si>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</si>
  <si>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</si>
  <si>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</si>
  <si>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</si>
  <si>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</si>
  <si>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</si>
  <si>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</si>
  <si>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</si>
  <si>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</si>
  <si>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</si>
  <si>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</si>
  <si>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</si>
  <si>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</si>
  <si>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</si>
  <si>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</si>
  <si>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</si>
  <si>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</si>
  <si>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</si>
  <si>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</si>
  <si>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</si>
  <si>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</si>
  <si>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</si>
  <si>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</si>
  <si>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</si>
  <si>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</si>
  <si>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</si>
  <si>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</si>
  <si>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</si>
  <si>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</si>
  <si>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</si>
  <si>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</si>
  <si>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</si>
  <si>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</si>
  <si>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</si>
  <si>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</si>
  <si>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</si>
  <si>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</si>
  <si>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</si>
  <si>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</si>
  <si>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</si>
  <si>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</si>
  <si>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</si>
  <si>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</si>
  <si>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</si>
  <si>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</si>
  <si>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</si>
  <si>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</si>
  <si>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</si>
  <si>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</si>
  <si>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</si>
  <si>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</si>
  <si>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</si>
  <si>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</si>
  <si>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</si>
  <si>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</si>
  <si>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</si>
  <si>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</si>
  <si>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</si>
  <si>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</si>
  <si>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</si>
  <si>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</si>
  <si>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</si>
  <si>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</si>
  <si>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</si>
  <si>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</si>
  <si>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</si>
  <si>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</si>
  <si>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</si>
  <si>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</si>
  <si>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</si>
  <si>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</si>
  <si>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</si>
  <si>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</si>
  <si>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</si>
  <si>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</si>
  <si>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</si>
  <si>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</si>
  <si>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</si>
  <si>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</si>
  <si>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</si>
  <si>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</si>
  <si>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</si>
  <si>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</si>
  <si>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</si>
  <si>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</si>
  <si>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</si>
  <si>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</si>
  <si>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</si>
  <si>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</si>
  <si>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</si>
  <si>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</si>
  <si>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</si>
  <si>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</si>
  <si>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</si>
  <si>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</si>
  <si>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</si>
  <si>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</si>
  <si>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</si>
  <si>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</si>
  <si>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</si>
  <si>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</si>
  <si>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</si>
  <si>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</si>
  <si>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</si>
  <si>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</si>
  <si>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</si>
  <si>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</si>
  <si>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</si>
  <si>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</si>
  <si>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</si>
  <si>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</si>
  <si>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</si>
  <si>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</si>
  <si>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</si>
  <si>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</si>
  <si>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</si>
  <si>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</si>
  <si>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</si>
  <si>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</si>
  <si>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</si>
  <si>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</si>
  <si>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</si>
  <si>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</si>
  <si>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</si>
  <si>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</si>
  <si>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</si>
  <si>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</si>
  <si>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</si>
  <si>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</si>
  <si>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</si>
  <si>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</si>
  <si>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</si>
  <si>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</si>
  <si>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</si>
  <si>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</si>
  <si>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</si>
  <si>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</si>
  <si>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</si>
  <si>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</si>
  <si>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</si>
  <si>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</si>
  <si>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</si>
  <si>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</si>
  <si>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</si>
  <si>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</si>
  <si>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</si>
  <si>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</si>
  <si>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</si>
  <si>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</si>
  <si>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</si>
  <si>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</si>
  <si>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</si>
  <si>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</si>
  <si>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</si>
  <si>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</si>
  <si>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</si>
  <si>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</si>
  <si>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</si>
  <si>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</si>
  <si>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</si>
  <si>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</si>
  <si>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</si>
  <si>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</si>
  <si>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</si>
  <si>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</si>
  <si>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</si>
  <si>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</si>
  <si>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</si>
  <si>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</si>
  <si>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</si>
  <si>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</si>
  <si>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</si>
  <si>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</si>
  <si>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</si>
  <si>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</si>
  <si>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</si>
  <si>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</si>
  <si>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</si>
  <si>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</si>
  <si>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</si>
  <si>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</si>
  <si>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</si>
  <si>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</si>
  <si>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</si>
  <si>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</si>
  <si>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</si>
  <si>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</si>
  <si>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</si>
  <si>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</si>
  <si>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</si>
  <si>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</si>
  <si>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</si>
  <si>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</si>
  <si>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</si>
  <si>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</si>
  <si>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</si>
  <si>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</si>
  <si>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</si>
  <si>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</si>
  <si>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</si>
  <si>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</si>
  <si>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</si>
  <si>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</si>
  <si>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</si>
  <si>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</si>
  <si>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</si>
  <si>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</si>
  <si>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</si>
  <si>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</si>
  <si>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</si>
  <si>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</si>
  <si>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</si>
  <si>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</si>
  <si>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</si>
  <si>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</si>
  <si>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</si>
  <si>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</si>
  <si>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</si>
  <si>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</si>
  <si>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</si>
  <si>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</si>
  <si>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</si>
  <si>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</si>
  <si>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</si>
  <si>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</si>
  <si>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</si>
  <si>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</si>
  <si>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</si>
  <si>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</si>
  <si>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</si>
  <si>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</si>
  <si>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</si>
  <si>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</si>
  <si>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</si>
  <si>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</si>
  <si>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</si>
  <si>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</si>
  <si>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</si>
  <si>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</si>
  <si>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</si>
  <si>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</si>
  <si>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</si>
  <si>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</si>
  <si>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</si>
  <si>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</si>
  <si>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</si>
  <si>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</si>
  <si>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</si>
  <si>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</si>
  <si>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</si>
  <si>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</si>
  <si>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</si>
  <si>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</si>
  <si>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</si>
  <si>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</si>
  <si>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</si>
  <si>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</si>
  <si>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</si>
  <si>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</si>
  <si>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</si>
  <si>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</si>
  <si>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</si>
  <si>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</si>
  <si>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</si>
  <si>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</si>
  <si>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</si>
  <si>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</si>
  <si>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</si>
  <si>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</si>
  <si>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</si>
  <si>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</si>
  <si>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</si>
  <si>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</si>
  <si>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</si>
  <si>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</si>
  <si>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</si>
  <si>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</si>
  <si>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</si>
  <si>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</si>
  <si>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</si>
  <si>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</si>
  <si>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</si>
  <si>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</si>
  <si>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</si>
  <si>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</si>
  <si>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</si>
  <si>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</si>
  <si>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</si>
  <si>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</si>
  <si>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</si>
  <si>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</si>
  <si>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</si>
  <si>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</si>
  <si>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</si>
  <si>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</si>
  <si>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</si>
  <si>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</si>
  <si>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</si>
  <si>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</si>
  <si>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</si>
  <si>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</si>
  <si>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</si>
  <si>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</si>
  <si>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</si>
  <si>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</si>
  <si>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</si>
  <si>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</si>
  <si>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</si>
  <si>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</si>
  <si>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</si>
  <si>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</si>
  <si>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</si>
  <si>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</si>
  <si>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</si>
  <si>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</si>
  <si>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</si>
  <si>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</si>
  <si>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</si>
  <si>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</si>
  <si>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</si>
  <si>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</si>
  <si>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</si>
  <si>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</si>
  <si>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</si>
  <si>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</si>
  <si>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</si>
  <si>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</si>
  <si>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</si>
  <si>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</si>
  <si>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</si>
  <si>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</si>
  <si>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</si>
  <si>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</si>
  <si>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</si>
  <si>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</si>
  <si>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</si>
  <si>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</si>
  <si>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</si>
  <si>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</si>
  <si>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</si>
  <si>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</si>
  <si>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</si>
  <si>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</si>
  <si>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</si>
  <si>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</si>
  <si>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</si>
  <si>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</si>
  <si>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</si>
  <si>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</si>
  <si>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</si>
  <si>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</si>
  <si>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</si>
  <si>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</si>
  <si>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</si>
  <si>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</si>
  <si>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</si>
  <si>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</si>
  <si>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</si>
  <si>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</si>
  <si>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</si>
  <si>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</si>
  <si>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</si>
  <si>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</si>
  <si>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</si>
  <si>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</si>
  <si>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</si>
  <si>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</si>
  <si>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</si>
  <si>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</si>
  <si>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</si>
  <si>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</si>
  <si>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</si>
  <si>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</si>
  <si>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</si>
  <si>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</si>
  <si>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</si>
  <si>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</si>
  <si>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</si>
  <si>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</si>
  <si>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</si>
  <si>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</si>
  <si>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</si>
  <si>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</si>
  <si>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</si>
  <si>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</si>
  <si>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</si>
  <si>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</si>
  <si>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</si>
  <si>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</si>
  <si>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</si>
  <si>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</si>
  <si>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</si>
  <si>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</si>
  <si>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</si>
  <si>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</si>
  <si>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</si>
  <si>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</si>
  <si>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</si>
  <si>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</si>
  <si>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</si>
  <si>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</si>
  <si>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</si>
  <si>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</si>
  <si>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</si>
  <si>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</si>
  <si>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</si>
  <si>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</si>
  <si>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</si>
  <si>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</si>
  <si>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</si>
  <si>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</si>
  <si>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</si>
  <si>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</si>
  <si>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</si>
  <si>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</si>
  <si>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</si>
  <si>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</si>
  <si>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</si>
  <si>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</si>
  <si>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</si>
  <si>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</si>
  <si>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</si>
  <si>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</si>
  <si>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</si>
  <si>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</si>
  <si>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</si>
  <si>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</si>
  <si>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</si>
  <si>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</si>
  <si>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</si>
  <si>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</si>
  <si>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</si>
  <si>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</si>
  <si>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</si>
  <si>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</si>
  <si>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</si>
  <si>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</si>
  <si>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</si>
  <si>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</si>
  <si>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</si>
  <si>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</si>
  <si>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</si>
  <si>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</si>
  <si>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</si>
  <si>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</si>
  <si>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</si>
  <si>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</si>
  <si>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</si>
  <si>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</si>
  <si>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</si>
  <si>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</si>
  <si>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</si>
  <si>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</si>
  <si>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</si>
  <si>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</si>
  <si>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</si>
  <si>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</si>
  <si>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</si>
  <si>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</si>
  <si>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</si>
  <si>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</si>
  <si>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</si>
  <si>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</si>
  <si>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</si>
  <si>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</si>
  <si>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</si>
  <si>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</si>
  <si>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</si>
  <si>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</si>
  <si>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</si>
  <si>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</si>
  <si>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</si>
  <si>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</si>
  <si>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</si>
  <si>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</si>
  <si>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</si>
  <si>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</si>
  <si>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</si>
  <si>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</si>
  <si>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</si>
  <si>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</si>
  <si>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</si>
  <si>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</si>
  <si>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</si>
  <si>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</si>
  <si>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</si>
  <si>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</si>
  <si>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</si>
  <si>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</si>
  <si>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</si>
  <si>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</si>
  <si>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</si>
  <si>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</si>
  <si>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</si>
  <si>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</si>
  <si>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</si>
  <si>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</si>
  <si>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</si>
  <si>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</si>
  <si>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</si>
  <si>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</si>
  <si>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</si>
  <si>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</si>
  <si>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</si>
  <si>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</si>
  <si>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</si>
  <si>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</si>
  <si>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</si>
  <si>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</si>
  <si>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</si>
  <si>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</si>
  <si>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</si>
  <si>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</si>
  <si>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</si>
  <si>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</si>
  <si>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</si>
  <si>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</si>
  <si>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</si>
  <si>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</si>
  <si>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</si>
  <si>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</si>
  <si>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</si>
  <si>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</si>
  <si>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</si>
  <si>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</si>
  <si>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</si>
  <si>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</si>
  <si>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</si>
  <si>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</si>
  <si>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</si>
  <si>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</si>
  <si>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</si>
  <si>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</si>
  <si>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</si>
  <si>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</si>
  <si>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</si>
  <si>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</si>
  <si>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</si>
  <si>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</si>
  <si>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</si>
  <si>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</si>
  <si>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</si>
  <si>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</si>
  <si>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</si>
  <si>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</si>
  <si>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</si>
  <si>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</si>
  <si>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</si>
  <si>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</si>
  <si>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</si>
  <si>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</si>
  <si>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</si>
  <si>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</si>
  <si>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</si>
  <si>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</si>
  <si>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</si>
  <si>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</si>
  <si>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</si>
  <si>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</si>
  <si>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</si>
  <si>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</si>
  <si>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</si>
  <si>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</si>
  <si>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</si>
  <si>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</si>
  <si>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</si>
  <si>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</si>
  <si>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</si>
  <si>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</si>
  <si>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</si>
  <si>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</si>
  <si>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</si>
  <si>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</si>
  <si>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</si>
  <si>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</si>
  <si>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</si>
  <si>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</si>
  <si>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</si>
  <si>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</si>
  <si>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</si>
  <si>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</si>
  <si>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</si>
  <si>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</si>
  <si>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</si>
  <si>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</si>
  <si>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</si>
  <si>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</si>
  <si>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</si>
  <si>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</si>
  <si>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</si>
  <si>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</si>
  <si>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</si>
  <si>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</si>
  <si>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</si>
  <si>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</si>
  <si>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</si>
  <si>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</si>
  <si>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</si>
  <si>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</si>
  <si>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</si>
  <si>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</si>
  <si>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</si>
  <si>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</si>
  <si>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</si>
  <si>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</si>
  <si>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</si>
  <si>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</si>
  <si>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</si>
  <si>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</si>
  <si>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</si>
  <si>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</si>
  <si>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</si>
  <si>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</si>
  <si>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</si>
  <si>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</si>
  <si>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</si>
  <si>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</si>
  <si>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</si>
  <si>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</si>
  <si>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</si>
  <si>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</si>
  <si>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</si>
  <si>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</si>
  <si>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</si>
  <si>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</si>
  <si>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</si>
  <si>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</si>
  <si>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</si>
  <si>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</si>
  <si>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</si>
  <si>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</si>
  <si>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</si>
  <si>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</si>
  <si>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</si>
  <si>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</si>
  <si>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</si>
  <si>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</si>
  <si>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</si>
  <si>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</si>
  <si>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</si>
  <si>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</si>
  <si>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</si>
  <si>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</si>
  <si>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</si>
  <si>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</si>
  <si>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</si>
  <si>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</si>
  <si>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</si>
  <si>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</si>
  <si>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</si>
  <si>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</si>
  <si>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</si>
  <si>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</si>
  <si>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</si>
  <si>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</si>
  <si>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</si>
  <si>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</si>
  <si>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</si>
  <si>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</si>
  <si>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</si>
  <si>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</si>
  <si>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</si>
  <si>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</si>
  <si>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</si>
  <si>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</si>
  <si>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</si>
  <si>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</si>
  <si>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</si>
  <si>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</si>
  <si>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</si>
  <si>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</si>
  <si>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</si>
  <si>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</si>
  <si>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</si>
  <si>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</si>
  <si>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</si>
  <si>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</si>
  <si>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</si>
  <si>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</si>
  <si>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</si>
  <si>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</si>
  <si>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</si>
  <si>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</si>
  <si>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</si>
  <si>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</si>
  <si>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</si>
  <si>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</si>
  <si>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</si>
  <si>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</si>
  <si>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</si>
  <si>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</si>
  <si>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</si>
  <si>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</si>
  <si>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</si>
  <si>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</si>
  <si>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</si>
  <si>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</si>
  <si>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</si>
  <si>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</si>
  <si>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</si>
  <si>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</si>
  <si>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</si>
  <si>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</si>
  <si>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</si>
  <si>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</si>
  <si>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</si>
  <si>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</si>
  <si>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</si>
  <si>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</si>
  <si>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</si>
  <si>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</si>
  <si>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</si>
  <si>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</si>
  <si>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</si>
  <si>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</si>
  <si>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</si>
  <si>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</si>
  <si>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</si>
  <si>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</si>
  <si>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</si>
  <si>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</si>
  <si>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</si>
  <si>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</si>
  <si>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</si>
  <si>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</si>
  <si>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</si>
  <si>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</si>
  <si>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</si>
  <si>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</si>
  <si>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</si>
  <si>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</si>
  <si>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</si>
  <si>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</si>
  <si>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</si>
  <si>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</si>
  <si>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</si>
  <si>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</si>
  <si>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</si>
  <si>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</si>
  <si>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</si>
  <si>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</si>
  <si>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</si>
  <si>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</si>
  <si>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</si>
  <si>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</si>
  <si>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</si>
  <si>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</si>
  <si>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</si>
  <si>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</si>
  <si>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</si>
  <si>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</si>
  <si>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</si>
  <si>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</si>
  <si>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</si>
  <si>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</si>
  <si>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</si>
  <si>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</si>
  <si>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</si>
  <si>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</si>
  <si>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</si>
  <si>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</si>
  <si>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</si>
  <si>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</si>
  <si>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</si>
  <si>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</si>
  <si>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</si>
  <si>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</si>
  <si>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</si>
  <si>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</si>
  <si>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</si>
  <si>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</si>
  <si>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</si>
  <si>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</si>
  <si>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</si>
  <si>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</si>
  <si>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</si>
  <si>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</si>
  <si>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</si>
  <si>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</si>
  <si>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</si>
  <si>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</si>
  <si>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</si>
  <si>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</si>
  <si>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</si>
  <si>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</si>
  <si>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</si>
  <si>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</si>
  <si>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</si>
  <si>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</si>
  <si>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</si>
  <si>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</si>
  <si>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</si>
  <si>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</si>
  <si>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</si>
  <si>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</si>
  <si>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</si>
  <si>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</si>
  <si>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</si>
  <si>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</si>
  <si>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</si>
  <si>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</si>
  <si>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</si>
  <si>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</si>
  <si>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</si>
  <si>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</si>
  <si>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</si>
  <si>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</si>
  <si>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</si>
  <si>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</si>
  <si>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</si>
  <si>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</si>
  <si>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</si>
  <si>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</si>
  <si>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</si>
  <si>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</si>
  <si>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</si>
  <si>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</si>
  <si>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</si>
  <si>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</si>
  <si>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</si>
  <si>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</si>
  <si>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</si>
  <si>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</si>
  <si>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</si>
  <si>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</si>
  <si>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</si>
  <si>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</si>
  <si>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</si>
  <si>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</si>
  <si>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</si>
  <si>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</si>
  <si>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</si>
  <si>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</si>
  <si>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</si>
  <si>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</si>
  <si>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</si>
  <si>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</si>
  <si>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</si>
  <si>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</si>
  <si>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</si>
  <si>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</si>
  <si>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</si>
  <si>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</si>
  <si>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</si>
  <si>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</si>
  <si>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</si>
  <si>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</si>
  <si>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</si>
  <si>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</si>
  <si>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</si>
  <si>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</si>
  <si>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</si>
  <si>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</si>
  <si>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</si>
  <si>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</si>
  <si>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</si>
  <si>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</si>
  <si>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</si>
  <si>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</si>
  <si>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</si>
  <si>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</si>
  <si>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</si>
  <si>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</si>
  <si>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</si>
  <si>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</si>
  <si>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</si>
  <si>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</si>
  <si>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</si>
  <si>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</si>
  <si>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</si>
  <si>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</si>
  <si>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</si>
  <si>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</si>
  <si>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</si>
  <si>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</si>
  <si>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</si>
  <si>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</si>
  <si>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</si>
  <si>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</si>
  <si>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</si>
  <si>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</si>
  <si>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</si>
  <si>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</si>
  <si>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</si>
  <si>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</si>
  <si>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</si>
  <si>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</si>
  <si>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</si>
  <si>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</si>
  <si>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</si>
  <si>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</si>
  <si>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</si>
  <si>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</si>
  <si>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</si>
  <si>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</si>
  <si>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</si>
  <si>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</si>
  <si>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</si>
  <si>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</si>
  <si>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</si>
  <si>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</si>
  <si>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</si>
  <si>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</si>
  <si>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</si>
  <si>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</si>
  <si>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</si>
  <si>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</si>
  <si>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</si>
  <si>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</si>
  <si>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</si>
  <si>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</si>
  <si>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</si>
  <si>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</si>
  <si>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</si>
  <si>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</si>
  <si>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</si>
  <si>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</si>
  <si>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</si>
  <si>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</si>
  <si>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</si>
  <si>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</si>
  <si>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</si>
  <si>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</si>
  <si>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</si>
  <si>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</si>
  <si>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</si>
  <si>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</si>
  <si>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</si>
  <si>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</si>
  <si>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</si>
  <si>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</si>
  <si>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</si>
  <si>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</si>
  <si>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</si>
  <si>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</si>
  <si>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</si>
  <si>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</si>
  <si>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</si>
  <si>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</si>
  <si>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</si>
  <si>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</si>
  <si>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</si>
  <si>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</si>
  <si>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</si>
  <si>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</si>
  <si>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</si>
  <si>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</si>
  <si>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</si>
  <si>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</si>
  <si>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</si>
  <si>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</si>
  <si>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</si>
  <si>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</si>
  <si>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</si>
  <si>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</si>
  <si>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</si>
  <si>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</si>
  <si>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</si>
  <si>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</si>
  <si>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</si>
  <si>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</si>
  <si>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</si>
  <si>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</si>
  <si>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</si>
  <si>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</si>
  <si>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</si>
  <si>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</si>
  <si>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</si>
  <si>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</si>
  <si>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</si>
  <si>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</si>
  <si>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</si>
  <si>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</si>
  <si>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</si>
  <si>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</si>
  <si>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</si>
  <si>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</si>
  <si>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</si>
  <si>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</si>
  <si>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</si>
  <si>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</si>
  <si>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</si>
  <si>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</si>
  <si>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</si>
  <si>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</si>
  <si>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</si>
  <si>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</si>
  <si>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</si>
  <si>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</si>
  <si>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</si>
  <si>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</si>
  <si>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</si>
  <si>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</si>
  <si>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</si>
  <si>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</si>
  <si>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</si>
  <si>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</si>
  <si>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</si>
  <si>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</si>
  <si>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</si>
  <si>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</si>
  <si>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</si>
  <si>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</si>
  <si>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</si>
  <si>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</si>
  <si>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</si>
  <si>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</si>
  <si>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</si>
  <si>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</si>
  <si>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</si>
  <si>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</si>
  <si>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</si>
  <si>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</si>
  <si>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</si>
  <si>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</si>
  <si>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</si>
  <si>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</si>
  <si>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</si>
  <si>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</si>
  <si>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</si>
  <si>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</si>
  <si>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</si>
  <si>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</si>
  <si>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</si>
  <si>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</si>
  <si>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</si>
  <si>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</si>
  <si>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</si>
  <si>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</si>
  <si>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</si>
  <si>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</si>
  <si>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</si>
  <si>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</si>
  <si>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</si>
  <si>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</si>
  <si>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</si>
  <si>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</si>
  <si>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</si>
  <si>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</si>
  <si>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</si>
  <si>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</si>
  <si>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</si>
  <si>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</si>
  <si>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</si>
  <si>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</si>
  <si>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</si>
  <si>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</si>
  <si>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</si>
  <si>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</si>
  <si>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</si>
  <si>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</si>
  <si>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</si>
  <si>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</si>
  <si>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</si>
  <si>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</si>
  <si>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</si>
  <si>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</si>
  <si>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</si>
  <si>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</si>
  <si>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</si>
  <si>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</si>
  <si>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</si>
  <si>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</si>
  <si>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</si>
  <si>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</si>
  <si>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</si>
  <si>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</si>
  <si>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</si>
  <si>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</si>
  <si>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</si>
  <si>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</si>
  <si>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</si>
  <si>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</si>
  <si>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</si>
  <si>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</si>
  <si>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</si>
  <si>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</si>
  <si>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</si>
  <si>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</si>
  <si>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</si>
  <si>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</si>
  <si>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</si>
  <si>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</si>
  <si>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</si>
  <si>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</si>
  <si>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</si>
  <si>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</si>
  <si>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</si>
  <si>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</si>
  <si>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</si>
  <si>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</si>
  <si>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</si>
  <si>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</si>
  <si>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</si>
  <si>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</si>
  <si>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</si>
  <si>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</si>
  <si>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</si>
  <si>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</si>
  <si>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</si>
  <si>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</si>
  <si>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</si>
  <si>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</si>
  <si>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</si>
  <si>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</si>
  <si>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</si>
  <si>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</si>
  <si>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</si>
  <si>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</si>
  <si>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</si>
  <si>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</si>
  <si>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</si>
  <si>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</si>
  <si>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</si>
  <si>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</si>
  <si>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</si>
  <si>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</si>
  <si>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</si>
  <si>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</si>
  <si>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</si>
  <si>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</si>
  <si>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</si>
  <si>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</si>
  <si>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</si>
  <si>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</si>
  <si>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</si>
  <si>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</si>
  <si>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</si>
  <si>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</si>
  <si>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</si>
  <si>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</si>
  <si>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</si>
  <si>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</si>
  <si>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</si>
  <si>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</si>
  <si>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</si>
  <si>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</si>
  <si>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</si>
  <si>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</si>
  <si>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</si>
  <si>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</si>
  <si>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</si>
  <si>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</si>
  <si>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</si>
  <si>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</si>
  <si>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</si>
  <si>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</si>
  <si>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</si>
  <si>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</si>
  <si>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</si>
  <si>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</si>
  <si>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</si>
  <si>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</si>
  <si>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</si>
  <si>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</si>
  <si>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</si>
  <si>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</si>
  <si>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</si>
  <si>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</si>
  <si>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</si>
  <si>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</si>
  <si>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</si>
  <si>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</si>
  <si>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</si>
  <si>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</si>
  <si>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</si>
  <si>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</si>
  <si>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</si>
  <si>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</si>
  <si>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</si>
  <si>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</si>
  <si>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</si>
  <si>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</si>
  <si>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</si>
  <si>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</si>
  <si>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</si>
  <si>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</si>
  <si>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</si>
  <si>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</si>
  <si>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</si>
  <si>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</si>
  <si>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</si>
  <si>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</si>
  <si>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</si>
  <si>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</si>
  <si>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</si>
  <si>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</si>
  <si>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</si>
  <si>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</si>
  <si>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</si>
  <si>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</si>
  <si>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</si>
  <si>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</si>
  <si>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</si>
  <si>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</si>
  <si>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</si>
  <si>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</si>
  <si>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</si>
  <si>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</si>
  <si>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</si>
  <si>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</si>
  <si>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</si>
  <si>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</si>
  <si>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</si>
  <si>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</si>
  <si>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</si>
  <si>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</si>
  <si>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</si>
  <si>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</si>
  <si>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</si>
  <si>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</si>
  <si>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</si>
  <si>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</si>
  <si>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</si>
  <si>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</si>
  <si>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</si>
  <si>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</si>
  <si>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</si>
  <si>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</si>
  <si>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</si>
  <si>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</si>
  <si>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</si>
  <si>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</si>
  <si>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</si>
  <si>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</si>
  <si>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</si>
  <si>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</si>
  <si>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</si>
  <si>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</si>
  <si>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</si>
  <si>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</si>
  <si>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</si>
  <si>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</si>
  <si>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</si>
  <si>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</si>
  <si>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</si>
  <si>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</si>
  <si>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</si>
  <si>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</si>
  <si>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</si>
  <si>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</si>
  <si>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</si>
  <si>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</si>
  <si>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</si>
  <si>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</si>
  <si>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</si>
  <si>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</si>
  <si>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</si>
  <si>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</si>
  <si>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</si>
  <si>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</si>
  <si>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</si>
  <si>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</si>
  <si>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</si>
  <si>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</si>
  <si>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</si>
  <si>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</si>
  <si>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</si>
  <si>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</si>
  <si>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</si>
  <si>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</si>
  <si>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</si>
  <si>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</si>
  <si>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</si>
  <si>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</si>
  <si>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</si>
  <si>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</si>
  <si>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</si>
  <si>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</si>
  <si>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</si>
  <si>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</si>
  <si>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</si>
  <si>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</si>
  <si>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</si>
  <si>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</si>
  <si>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</si>
  <si>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</si>
  <si>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</si>
  <si>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</si>
  <si>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</si>
  <si>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</si>
  <si>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</si>
  <si>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</si>
  <si>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</si>
  <si>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</si>
  <si>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</si>
  <si>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</si>
  <si>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</si>
  <si>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</si>
  <si>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</si>
  <si>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</si>
  <si>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</si>
  <si>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</si>
  <si>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</si>
  <si>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</si>
  <si>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</si>
  <si>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</si>
  <si>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</si>
  <si>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</si>
  <si>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</si>
  <si>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</si>
  <si>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</si>
  <si>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</si>
  <si>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</si>
  <si>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</si>
  <si>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</si>
  <si>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</si>
  <si>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</si>
  <si>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</si>
  <si>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</si>
  <si>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</si>
  <si>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</si>
  <si>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</si>
  <si>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</si>
  <si>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</si>
  <si>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</si>
  <si>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</si>
  <si>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</si>
  <si>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</si>
  <si>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</si>
  <si>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</si>
  <si>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</si>
  <si>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</si>
  <si>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</si>
  <si>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</si>
  <si>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</si>
  <si>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</si>
  <si>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</si>
  <si>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</si>
  <si>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</si>
  <si>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</si>
  <si>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</si>
  <si>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</si>
  <si>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</si>
  <si>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</si>
  <si>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</si>
  <si>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</si>
  <si>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</si>
  <si>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</si>
  <si>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</si>
  <si>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</si>
  <si>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</si>
  <si>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</si>
  <si>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</si>
  <si>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</si>
  <si>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</si>
  <si>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</si>
  <si>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</si>
  <si>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</si>
  <si>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</si>
  <si>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</si>
  <si>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</si>
  <si>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</si>
  <si>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</si>
  <si>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</si>
  <si>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</si>
  <si>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</si>
  <si>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</si>
  <si>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</si>
  <si>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</si>
  <si>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</si>
  <si>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</si>
  <si>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</si>
  <si>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</si>
  <si>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</si>
  <si>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</si>
  <si>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</si>
  <si>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</si>
  <si>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</si>
  <si>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</si>
  <si>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</si>
  <si>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</si>
  <si>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</si>
  <si>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</si>
  <si>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</si>
  <si>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</si>
  <si>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</si>
  <si>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</si>
  <si>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</si>
  <si>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</si>
  <si>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</si>
  <si>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</si>
  <si>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</si>
  <si>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</si>
  <si>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</si>
  <si>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</si>
  <si>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</si>
  <si>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</si>
  <si>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</si>
  <si>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</si>
  <si>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</si>
  <si>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</si>
  <si>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</si>
  <si>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</si>
  <si>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</si>
  <si>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</si>
  <si>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</si>
  <si>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</si>
  <si>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</si>
  <si>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</si>
  <si>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</si>
  <si>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</si>
  <si>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</si>
  <si>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</si>
  <si>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</si>
  <si>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</si>
  <si>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</si>
  <si>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</si>
  <si>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</si>
  <si>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</si>
  <si>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</si>
  <si>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</si>
  <si>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</si>
  <si>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</si>
  <si>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</si>
  <si>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</si>
  <si>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</si>
  <si>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</si>
  <si>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</si>
  <si>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</si>
  <si>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</si>
  <si>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</si>
  <si>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</si>
  <si>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</si>
  <si>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</si>
  <si>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</si>
  <si>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</si>
  <si>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</si>
  <si>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</si>
  <si>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</si>
  <si>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</si>
  <si>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</si>
  <si>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</si>
  <si>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</si>
  <si>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</si>
  <si>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</si>
  <si>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</si>
  <si>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</si>
  <si>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</si>
  <si>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</si>
  <si>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</si>
  <si>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</si>
  <si>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</si>
  <si>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</si>
  <si>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</si>
  <si>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</si>
  <si>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</si>
  <si>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</si>
  <si>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</si>
  <si>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</si>
  <si>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</si>
  <si>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</si>
  <si>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</si>
  <si>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</si>
  <si>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</si>
  <si>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</si>
  <si>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</si>
  <si>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</si>
  <si>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</si>
  <si>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</si>
  <si>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</si>
  <si>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</si>
  <si>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</si>
  <si>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</si>
  <si>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</si>
  <si>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</si>
  <si>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</si>
  <si>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</si>
  <si>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</si>
  <si>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</si>
  <si>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</si>
  <si>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</si>
  <si>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</si>
  <si>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</si>
  <si>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</si>
  <si>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</si>
  <si>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</si>
  <si>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</si>
  <si>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</si>
  <si>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</si>
  <si>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</si>
  <si>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</si>
  <si>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</si>
  <si>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</si>
  <si>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</si>
  <si>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</si>
  <si>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</si>
  <si>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</si>
  <si>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</si>
  <si>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</si>
  <si>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</si>
  <si>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</si>
  <si>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</si>
  <si>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</si>
  <si>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</si>
  <si>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</si>
  <si>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</si>
  <si>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</si>
  <si>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</si>
  <si>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</si>
  <si>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</si>
  <si>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</si>
  <si>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</si>
  <si>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</si>
  <si>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</si>
  <si>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</si>
  <si>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</si>
  <si>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</si>
  <si>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</si>
  <si>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</si>
  <si>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</si>
  <si>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</si>
  <si>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</si>
  <si>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</si>
  <si>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</si>
  <si>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</si>
  <si>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</si>
  <si>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</si>
  <si>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</si>
  <si>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</si>
  <si>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</si>
  <si>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</si>
  <si>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</si>
  <si>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</si>
  <si>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</si>
  <si>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</si>
  <si>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</si>
  <si>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</si>
  <si>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</si>
  <si>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</si>
  <si>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</si>
  <si>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</si>
  <si>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</si>
  <si>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</si>
  <si>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</si>
  <si>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</si>
  <si>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</si>
  <si>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</si>
  <si>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</si>
  <si>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</si>
  <si>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</si>
  <si>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</si>
  <si>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</si>
  <si>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</si>
  <si>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</si>
  <si>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</si>
  <si>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</si>
  <si>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</si>
  <si>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</si>
  <si>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</si>
  <si>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</si>
  <si>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</si>
  <si>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</si>
  <si>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</si>
  <si>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</si>
  <si>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</si>
  <si>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</si>
  <si>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</si>
  <si>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</si>
  <si>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</si>
  <si>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</si>
  <si>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</si>
  <si>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</si>
  <si>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</si>
  <si>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</si>
  <si>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</si>
  <si>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</si>
  <si>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</si>
  <si>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</si>
  <si>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</si>
  <si>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</si>
  <si>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</si>
  <si>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</si>
  <si>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</si>
  <si>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</si>
  <si>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</si>
  <si>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</si>
  <si>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</si>
  <si>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</si>
  <si>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</si>
  <si>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</si>
  <si>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</si>
  <si>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</si>
  <si>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</si>
  <si>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</si>
  <si>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</si>
  <si>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</si>
  <si>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</si>
  <si>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</si>
  <si>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</si>
  <si>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</si>
  <si>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</si>
  <si>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</si>
  <si>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</si>
  <si>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</si>
  <si>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</si>
  <si>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</si>
  <si>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</si>
  <si>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</si>
  <si>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</si>
  <si>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</si>
  <si>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</si>
  <si>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</si>
  <si>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</si>
  <si>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</si>
  <si>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</si>
  <si>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</si>
  <si>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</si>
  <si>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</si>
  <si>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</si>
  <si>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</si>
  <si>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</si>
  <si>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</si>
  <si>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</si>
  <si>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</si>
  <si>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</si>
  <si>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</si>
  <si>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</si>
  <si>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</si>
  <si>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</si>
  <si>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</si>
  <si>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</si>
  <si>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</si>
  <si>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</si>
  <si>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</si>
  <si>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</si>
  <si>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</si>
  <si>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</si>
  <si>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</si>
  <si>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</si>
  <si>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</si>
  <si>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</si>
  <si>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</si>
  <si>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</si>
  <si>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</si>
  <si>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</si>
  <si>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</si>
  <si>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</si>
  <si>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</si>
  <si>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</si>
  <si>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</si>
  <si>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</si>
  <si>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</si>
  <si>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</si>
  <si>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</si>
  <si>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</si>
  <si>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</si>
  <si>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</si>
  <si>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</si>
  <si>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</si>
  <si>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</si>
  <si>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</si>
  <si>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</si>
  <si>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</si>
  <si>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</si>
  <si>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</si>
  <si>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</si>
  <si>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</si>
  <si>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</si>
  <si>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</si>
  <si>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</si>
  <si>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</si>
  <si>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</si>
  <si>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</si>
  <si>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</si>
  <si>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</si>
  <si>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</si>
  <si>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</si>
  <si>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</si>
  <si>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</si>
  <si>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</si>
  <si>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</si>
  <si>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</si>
  <si>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</si>
  <si>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</si>
  <si>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</si>
  <si>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</si>
  <si>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</si>
  <si>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</si>
  <si>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</si>
  <si>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</si>
  <si>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</si>
  <si>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</si>
  <si>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</si>
  <si>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</si>
  <si>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</si>
  <si>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</si>
  <si>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</si>
  <si>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</si>
  <si>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</si>
  <si>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</si>
  <si>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</si>
  <si>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</si>
  <si>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</si>
  <si>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</si>
  <si>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</si>
  <si>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</si>
  <si>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</si>
  <si>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</si>
  <si>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</si>
  <si>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</si>
  <si>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</si>
  <si>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</si>
  <si>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</si>
  <si>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</si>
  <si>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</si>
  <si>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</si>
  <si>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</si>
  <si>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</si>
  <si>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</si>
  <si>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</si>
  <si>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</si>
  <si>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</si>
  <si>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</si>
  <si>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</si>
  <si>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</si>
  <si>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</si>
  <si>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</si>
  <si>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</si>
  <si>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</si>
  <si>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</si>
  <si>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</si>
  <si>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</si>
  <si>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</si>
  <si>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</si>
  <si>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</si>
  <si>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</si>
  <si>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</si>
  <si>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</si>
  <si>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</si>
  <si>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</si>
  <si>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</si>
  <si>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</si>
  <si>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</si>
  <si>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</si>
  <si>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</si>
  <si>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</si>
  <si>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</si>
  <si>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</si>
  <si>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</si>
  <si>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</si>
  <si>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</si>
  <si>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</si>
  <si>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</si>
  <si>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</si>
  <si>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</si>
  <si>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</si>
  <si>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</si>
  <si>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</si>
  <si>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</si>
  <si>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</si>
  <si>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</si>
  <si>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</si>
  <si>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</si>
  <si>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</si>
  <si>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</si>
  <si>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</si>
  <si>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</si>
  <si>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</si>
  <si>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</si>
  <si>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</si>
  <si>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</si>
  <si>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</si>
  <si>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</si>
  <si>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</si>
  <si>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</si>
  <si>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</si>
  <si>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</si>
  <si>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</si>
  <si>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</si>
  <si>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</si>
  <si>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</si>
  <si>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</si>
  <si>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</si>
  <si>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</si>
  <si>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</si>
  <si>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</si>
  <si>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</si>
  <si>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</si>
  <si>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</si>
  <si>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</si>
  <si>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</si>
  <si>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</si>
  <si>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</si>
  <si>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</si>
  <si>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</si>
  <si>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</si>
  <si>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</si>
  <si>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</si>
  <si>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</si>
  <si>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</si>
  <si>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</si>
  <si>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</si>
  <si>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</si>
  <si>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</si>
  <si>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</si>
  <si>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</si>
  <si>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</si>
  <si>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</si>
  <si>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</si>
  <si>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</si>
  <si>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</si>
  <si>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</si>
  <si>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</si>
  <si>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</si>
  <si>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</si>
  <si>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</si>
  <si>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</si>
  <si>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</si>
  <si>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</si>
  <si>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</si>
  <si>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</si>
  <si>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</si>
  <si>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</si>
  <si>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</si>
  <si>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</si>
  <si>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</si>
  <si>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</si>
  <si>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</si>
  <si>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</si>
  <si>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</si>
  <si>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</si>
  <si>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</si>
  <si>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</si>
  <si>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</si>
  <si>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</si>
  <si>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</si>
  <si>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</si>
  <si>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</si>
  <si>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</si>
  <si>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</si>
  <si>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</si>
  <si>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</si>
  <si>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</si>
  <si>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</si>
  <si>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</si>
  <si>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</si>
  <si>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</si>
  <si>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</si>
  <si>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</si>
  <si>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</si>
  <si>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</si>
  <si>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</si>
  <si>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</si>
  <si>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</si>
  <si>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</si>
  <si>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</si>
  <si>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</si>
  <si>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</si>
  <si>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</si>
  <si>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</si>
  <si>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</si>
  <si>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</si>
  <si>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</si>
  <si>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</si>
  <si>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</si>
  <si>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</si>
  <si>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</si>
  <si>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</si>
  <si>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</si>
  <si>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</si>
  <si>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</si>
  <si>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</si>
  <si>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</si>
  <si>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</si>
  <si>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</si>
  <si>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</si>
  <si>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</si>
  <si>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</si>
  <si>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</si>
  <si>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</si>
  <si>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</si>
  <si>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</si>
  <si>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</si>
  <si>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</si>
  <si>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</si>
  <si>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</si>
  <si>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</si>
  <si>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</si>
  <si>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</si>
  <si>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</si>
  <si>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</si>
  <si>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</si>
  <si>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</si>
  <si>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</si>
  <si>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</si>
  <si>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</si>
  <si>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</si>
  <si>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</si>
  <si>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</si>
  <si>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</si>
  <si>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</si>
  <si>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</si>
  <si>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</si>
  <si>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</si>
  <si>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</si>
  <si>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</si>
  <si>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</si>
  <si>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</si>
  <si>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</si>
  <si>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</si>
  <si>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</si>
  <si>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</si>
  <si>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</si>
  <si>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</si>
  <si>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</si>
  <si>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</si>
  <si>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</si>
  <si>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</si>
  <si>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</si>
  <si>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</si>
  <si>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</si>
  <si>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</si>
  <si>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</si>
  <si>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</si>
  <si>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</si>
  <si>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</si>
  <si>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</si>
  <si>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</si>
  <si>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</si>
  <si>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</si>
  <si>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</si>
  <si>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</si>
  <si>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</si>
  <si>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</si>
  <si>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</si>
  <si>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</si>
  <si>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</si>
  <si>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</si>
  <si>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</si>
  <si>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</si>
  <si>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</si>
  <si>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</si>
  <si>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</si>
  <si>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</si>
  <si>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</si>
  <si>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</si>
  <si>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</si>
  <si>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</si>
  <si>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</si>
  <si>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</si>
  <si>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</si>
  <si>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</si>
  <si>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</si>
  <si>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</si>
  <si>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</si>
  <si>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</si>
  <si>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</si>
  <si>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</si>
  <si>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</si>
  <si>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</si>
  <si>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</si>
  <si>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</si>
  <si>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</si>
  <si>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</si>
  <si>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</si>
  <si>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</si>
  <si>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</si>
  <si>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</si>
  <si>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</si>
  <si>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</si>
  <si>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</si>
  <si>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</si>
  <si>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</si>
  <si>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</si>
  <si>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</si>
  <si>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</si>
  <si>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</si>
  <si>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</si>
  <si>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</si>
  <si>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</si>
  <si>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</si>
  <si>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</si>
  <si>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</si>
  <si>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</si>
  <si>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</si>
  <si>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</si>
  <si>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</si>
  <si>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</si>
  <si>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</si>
  <si>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</si>
  <si>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</si>
  <si>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</si>
  <si>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</si>
  <si>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</si>
  <si>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</si>
  <si>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</si>
  <si>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</si>
  <si>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</si>
  <si>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</si>
  <si>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</si>
  <si>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</si>
  <si>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</si>
  <si>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</si>
  <si>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</si>
  <si>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</si>
  <si>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</si>
  <si>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</si>
  <si>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</si>
  <si>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</si>
  <si>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</si>
  <si>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</si>
  <si>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</si>
  <si>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</si>
  <si>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</si>
  <si>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</si>
  <si>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</si>
  <si>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</si>
  <si>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</si>
  <si>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</si>
  <si>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</si>
  <si>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</si>
  <si>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</si>
  <si>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</si>
  <si>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</si>
  <si>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</si>
  <si>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</si>
  <si>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</si>
  <si>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</si>
  <si>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</si>
  <si>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</si>
  <si>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</si>
  <si>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</si>
  <si>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</si>
  <si>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</si>
  <si>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</si>
  <si>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</si>
  <si>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</si>
  <si>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</si>
  <si>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</si>
  <si>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</si>
  <si>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</si>
  <si>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</si>
  <si>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</si>
  <si>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</si>
  <si>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</si>
  <si>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</si>
  <si>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</si>
  <si>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</si>
  <si>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</si>
  <si>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</si>
  <si>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</si>
  <si>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</si>
  <si>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</si>
  <si>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</si>
  <si>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</si>
  <si>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</si>
  <si>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</si>
  <si>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</si>
  <si>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</si>
  <si>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</si>
  <si>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</si>
  <si>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</si>
  <si>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</si>
  <si>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</si>
  <si>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</si>
  <si>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</si>
  <si>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</si>
  <si>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</si>
  <si>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</si>
  <si>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</si>
  <si>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</si>
  <si>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</si>
  <si>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</si>
  <si>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</si>
  <si>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</si>
  <si>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</si>
  <si>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</si>
  <si>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</si>
  <si>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</si>
  <si>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</si>
  <si>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</si>
  <si>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</si>
  <si>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</si>
  <si>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</si>
  <si>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</si>
  <si>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</si>
  <si>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</si>
  <si>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</si>
  <si>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</si>
  <si>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</si>
  <si>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</si>
  <si>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</si>
  <si>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</si>
  <si>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</si>
  <si>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</si>
  <si>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</si>
  <si>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</si>
  <si>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</si>
  <si>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</si>
  <si>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</si>
  <si>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</si>
  <si>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</si>
  <si>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</si>
  <si>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</si>
  <si>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</si>
  <si>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</si>
  <si>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</si>
  <si>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</si>
  <si>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</si>
  <si>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</si>
  <si>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</si>
  <si>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</si>
  <si>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</si>
  <si>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</si>
  <si>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</si>
  <si>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</si>
  <si>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</si>
  <si>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</si>
  <si>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</si>
  <si>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</si>
  <si>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</si>
  <si>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</si>
  <si>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</si>
  <si>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</si>
  <si>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</si>
  <si>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</si>
  <si>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</si>
  <si>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</si>
  <si>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</si>
  <si>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</si>
  <si>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</si>
  <si>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</si>
  <si>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</si>
  <si>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</si>
  <si>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</si>
  <si>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</si>
  <si>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</si>
  <si>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</si>
  <si>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</si>
  <si>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</si>
  <si>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</si>
  <si>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</si>
  <si>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</si>
  <si>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</si>
  <si>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</si>
  <si>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</si>
  <si>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</si>
  <si>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</si>
  <si>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</si>
  <si>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</si>
  <si>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</si>
  <si>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</si>
  <si>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</si>
  <si>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</si>
  <si>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</si>
  <si>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</si>
  <si>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</si>
  <si>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</si>
  <si>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</si>
  <si>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</si>
  <si>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</si>
  <si>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</si>
  <si>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</si>
  <si>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</si>
  <si>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</si>
  <si>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</si>
  <si>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</si>
  <si>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</si>
  <si>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</si>
  <si>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</si>
  <si>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</si>
  <si>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</si>
  <si>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</si>
  <si>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</si>
  <si>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</si>
  <si>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</si>
  <si>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</si>
  <si>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</si>
  <si>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</si>
  <si>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</si>
  <si>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</si>
  <si>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</si>
  <si>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</si>
  <si>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</si>
  <si>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</si>
  <si>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</si>
  <si>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</si>
  <si>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</si>
  <si>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</si>
  <si>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</si>
  <si>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</si>
  <si>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</si>
  <si>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</si>
  <si>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</si>
  <si>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</si>
  <si>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</si>
  <si>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</si>
  <si>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</si>
  <si>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</si>
  <si>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</si>
  <si>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</si>
  <si>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</si>
  <si>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</si>
  <si>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</si>
  <si>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</si>
  <si>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</si>
  <si>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</si>
  <si>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</si>
  <si>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</si>
  <si>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</si>
  <si>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</si>
  <si>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</si>
  <si>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</si>
  <si>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</si>
  <si>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</si>
  <si>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</si>
  <si>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</si>
  <si>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</si>
  <si>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</si>
  <si>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</si>
  <si>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</si>
  <si>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</si>
  <si>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</si>
  <si>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</si>
  <si>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</si>
  <si>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</si>
  <si>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</si>
  <si>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</si>
  <si>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</si>
  <si>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</si>
  <si>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</si>
  <si>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</si>
  <si>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</si>
  <si>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</si>
  <si>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</si>
  <si>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</si>
  <si>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</si>
  <si>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</si>
  <si>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</si>
  <si>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</si>
  <si>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</si>
  <si>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</si>
  <si>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</si>
  <si>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</si>
  <si>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</si>
  <si>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</si>
  <si>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</si>
  <si>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</si>
  <si>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</si>
  <si>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</si>
  <si>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</si>
  <si>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</si>
  <si>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</si>
  <si>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</si>
  <si>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</si>
  <si>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</si>
  <si>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</si>
  <si>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</si>
  <si>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</si>
  <si>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</si>
  <si>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</si>
  <si>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</si>
  <si>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</si>
  <si>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</si>
  <si>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</si>
  <si>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</si>
  <si>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</si>
  <si>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</si>
  <si>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</si>
  <si>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</si>
  <si>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</si>
  <si>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</si>
  <si>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</si>
  <si>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</si>
  <si>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</si>
  <si>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</si>
  <si>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</si>
  <si>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</si>
  <si>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</si>
  <si>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</si>
  <si>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</si>
  <si>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</si>
  <si>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</si>
  <si>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</si>
  <si>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</si>
  <si>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</si>
  <si>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</si>
  <si>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</si>
  <si>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</si>
  <si>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</si>
  <si>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</si>
  <si>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</si>
  <si>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</si>
  <si>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</si>
  <si>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</si>
  <si>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</si>
  <si>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</si>
  <si>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</si>
  <si>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</si>
  <si>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</si>
  <si>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</si>
  <si>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</si>
  <si>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</si>
  <si>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</si>
  <si>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</si>
  <si>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</si>
  <si>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</si>
  <si>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</si>
  <si>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</si>
  <si>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</si>
  <si>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</si>
  <si>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</si>
  <si>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</si>
  <si>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</si>
  <si>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</si>
  <si>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</si>
  <si>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</si>
  <si>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</si>
  <si>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</si>
  <si>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</si>
  <si>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</si>
  <si>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</si>
  <si>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</si>
  <si>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</si>
  <si>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</si>
  <si>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</si>
  <si>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</si>
  <si>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</si>
  <si>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</si>
  <si>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</si>
  <si>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</si>
  <si>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</si>
  <si>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</si>
  <si>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</si>
  <si>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</si>
  <si>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</si>
  <si>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</si>
  <si>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</si>
  <si>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</si>
  <si>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</si>
  <si>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</si>
  <si>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</si>
  <si>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</si>
  <si>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</si>
  <si>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</si>
  <si>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</si>
  <si>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</si>
  <si>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</si>
  <si>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</si>
  <si>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</si>
  <si>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</si>
  <si>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</si>
  <si>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</si>
  <si>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</si>
  <si>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</si>
  <si>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</si>
  <si>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</si>
  <si>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</si>
  <si>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</si>
  <si>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</si>
  <si>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</si>
  <si>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</si>
  <si>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</si>
  <si>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</si>
  <si>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</si>
  <si>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</si>
  <si>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</si>
  <si>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</si>
  <si>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</si>
  <si>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</si>
  <si>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</si>
  <si>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</si>
  <si>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</si>
  <si>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</si>
  <si>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</si>
  <si>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</si>
  <si>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</si>
  <si>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</si>
  <si>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</si>
  <si>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</si>
  <si>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</si>
  <si>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</si>
  <si>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</si>
  <si>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</si>
  <si>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</si>
  <si>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</si>
  <si>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</si>
  <si>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</si>
  <si>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</si>
  <si>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</si>
  <si>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</si>
  <si>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</si>
  <si>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</si>
  <si>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</si>
  <si>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</si>
  <si>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</si>
  <si>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</si>
  <si>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</si>
  <si>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</si>
  <si>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</si>
  <si>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</si>
  <si>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</si>
  <si>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</si>
  <si>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</si>
  <si>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</si>
  <si>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</si>
  <si>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</si>
  <si>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</si>
  <si>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</si>
  <si>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</si>
  <si>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</si>
  <si>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</si>
  <si>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</si>
  <si>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</si>
  <si>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</si>
  <si>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</si>
  <si>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</si>
  <si>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</si>
  <si>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</si>
  <si>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</si>
  <si>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</si>
  <si>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</si>
  <si>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</si>
  <si>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</si>
  <si>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</si>
  <si>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</si>
  <si>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</si>
  <si>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</si>
  <si>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</si>
  <si>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</si>
  <si>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</si>
  <si>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</si>
  <si>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</si>
  <si>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</si>
  <si>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</si>
  <si>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</si>
  <si>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</si>
  <si>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</si>
  <si>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</si>
  <si>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</si>
  <si>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</si>
  <si>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</si>
  <si>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</si>
  <si>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</si>
  <si>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</si>
  <si>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</si>
  <si>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</si>
  <si>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</si>
  <si>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</si>
  <si>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</si>
  <si>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</si>
  <si>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</si>
  <si>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</si>
  <si>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</si>
  <si>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</si>
  <si>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</si>
  <si>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</si>
  <si>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</si>
  <si>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</si>
  <si>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</si>
  <si>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</si>
  <si>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</si>
  <si>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</si>
  <si>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</si>
  <si>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</si>
  <si>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</si>
  <si>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</si>
  <si>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</si>
  <si>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</si>
  <si>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</si>
  <si>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</si>
  <si>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</si>
  <si>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</si>
  <si>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</si>
  <si>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</si>
  <si>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</si>
  <si>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</si>
  <si>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</si>
  <si>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</si>
  <si>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</si>
  <si>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</si>
  <si>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</si>
  <si>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</si>
  <si>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</si>
  <si>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</si>
  <si>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</si>
  <si>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</si>
  <si>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</si>
  <si>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</si>
  <si>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</si>
  <si>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</si>
  <si>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</si>
  <si>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</si>
  <si>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</si>
  <si>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</si>
  <si>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</si>
  <si>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</si>
  <si>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</si>
  <si>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</si>
  <si>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</si>
  <si>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</si>
  <si>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</si>
  <si>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</si>
  <si>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</si>
  <si>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</si>
  <si>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</si>
  <si>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</si>
  <si>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</si>
  <si>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</si>
  <si>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</si>
  <si>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</si>
  <si>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</si>
  <si>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</si>
  <si>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</si>
  <si>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</si>
  <si>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</si>
  <si>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</si>
  <si>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</si>
  <si>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</si>
  <si>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</si>
  <si>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</si>
  <si>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</si>
  <si>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</si>
  <si>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</si>
  <si>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</si>
  <si>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</si>
  <si>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</si>
  <si>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</si>
  <si>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</si>
  <si>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</si>
  <si>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</si>
  <si>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</si>
  <si>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</si>
  <si>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</si>
  <si>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</si>
  <si>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</si>
  <si>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</si>
  <si>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</si>
  <si>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</si>
  <si>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</si>
  <si>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</si>
  <si>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</si>
  <si>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</si>
  <si>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</si>
  <si>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</si>
  <si>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</si>
  <si>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</si>
  <si>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</si>
  <si>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</si>
  <si>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</si>
  <si>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</si>
  <si>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</si>
  <si>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</si>
  <si>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</si>
  <si>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</si>
  <si>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</si>
  <si>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</si>
  <si>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</si>
  <si>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</si>
  <si>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</si>
  <si>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</si>
  <si>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</si>
  <si>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</si>
  <si>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</si>
  <si>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</si>
  <si>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</si>
  <si>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</si>
  <si>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</si>
  <si>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</si>
  <si>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</si>
  <si>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</si>
  <si>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</si>
  <si>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</si>
  <si>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</si>
  <si>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</si>
  <si>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</si>
  <si>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</si>
  <si>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</si>
  <si>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</si>
  <si>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</si>
  <si>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</si>
  <si>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</si>
  <si>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</si>
  <si>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</si>
  <si>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</si>
  <si>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</si>
  <si>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</si>
  <si>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</si>
  <si>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</si>
  <si>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</si>
  <si>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</si>
  <si>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</si>
  <si>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</si>
  <si>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</si>
  <si>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</si>
  <si>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</si>
  <si>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</si>
  <si>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</si>
  <si>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</si>
  <si>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</si>
  <si>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</si>
  <si>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</si>
  <si>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</si>
  <si>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</si>
  <si>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</si>
  <si>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</si>
  <si>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</si>
  <si>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</si>
  <si>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</si>
  <si>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</si>
  <si>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</si>
  <si>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</si>
  <si>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</si>
  <si>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</si>
  <si>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</si>
  <si>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</si>
  <si>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</si>
  <si>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</si>
  <si>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</si>
  <si>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</si>
  <si>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</si>
  <si>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</si>
  <si>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</si>
  <si>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</si>
  <si>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</si>
  <si>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</si>
  <si>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</si>
  <si>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</si>
  <si>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</si>
  <si>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</si>
  <si>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</si>
  <si>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</si>
  <si>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</si>
  <si>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</si>
  <si>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</si>
  <si>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</si>
  <si>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</si>
  <si>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</si>
  <si>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</si>
  <si>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</si>
  <si>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</si>
  <si>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</si>
  <si>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</si>
  <si>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</si>
  <si>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</si>
  <si>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</si>
  <si>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</si>
  <si>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</si>
  <si>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</si>
  <si>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</si>
  <si>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</si>
  <si>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</si>
  <si>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</si>
  <si>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</si>
  <si>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</si>
  <si>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</si>
  <si>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</si>
  <si>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</si>
  <si>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</si>
  <si>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</si>
  <si>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</si>
  <si>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</si>
  <si>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</si>
  <si>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</si>
  <si>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</si>
  <si>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</si>
  <si>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</si>
  <si>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</si>
  <si>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</si>
  <si>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</si>
  <si>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</si>
  <si>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</si>
  <si>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</si>
  <si>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</si>
  <si>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</si>
  <si>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</si>
  <si>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</si>
  <si>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</si>
  <si>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</si>
  <si>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</si>
  <si>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</si>
  <si>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</si>
  <si>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</si>
  <si>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</si>
  <si>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</si>
  <si>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</si>
  <si>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</si>
  <si>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</si>
  <si>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</si>
  <si>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</si>
  <si>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</si>
  <si>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</si>
  <si>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</si>
  <si>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</si>
  <si>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</si>
  <si>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</si>
  <si>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</si>
  <si>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</si>
  <si>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</si>
  <si>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</si>
  <si>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</si>
  <si>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</si>
  <si>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</si>
  <si>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</si>
  <si>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</si>
  <si>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</si>
  <si>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</si>
  <si>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</si>
  <si>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</si>
  <si>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</si>
  <si>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</si>
  <si>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</si>
  <si>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</si>
  <si>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</si>
  <si>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</si>
  <si>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</si>
  <si>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</si>
  <si>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</si>
  <si>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</si>
  <si>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</si>
  <si>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</si>
  <si>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</si>
  <si>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</si>
  <si>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</si>
  <si>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</si>
  <si>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</si>
  <si>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</si>
  <si>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</si>
  <si>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</si>
  <si>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</si>
  <si>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</si>
  <si>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</si>
  <si>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</si>
  <si>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</si>
  <si>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</si>
  <si>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</si>
  <si>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</si>
  <si>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</si>
  <si>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</si>
  <si>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</si>
  <si>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</si>
  <si>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</si>
  <si>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</si>
  <si>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</si>
  <si>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</si>
  <si>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</si>
  <si>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</si>
  <si>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</si>
  <si>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</si>
  <si>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</si>
  <si>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</si>
  <si>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</si>
  <si>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</si>
  <si>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</si>
  <si>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</si>
  <si>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</si>
  <si>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</si>
  <si>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</si>
  <si>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</si>
  <si>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</si>
  <si>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</si>
  <si>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</si>
  <si>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</si>
  <si>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</si>
  <si>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</si>
  <si>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</si>
  <si>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</si>
  <si>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</si>
  <si>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</si>
  <si>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</si>
  <si>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</si>
  <si>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</si>
  <si>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</si>
  <si>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</si>
  <si>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</si>
  <si>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</si>
  <si>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</si>
  <si>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</si>
  <si>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</si>
  <si>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</si>
  <si>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</si>
  <si>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</si>
  <si>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</si>
  <si>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</si>
  <si>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</si>
  <si>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</si>
  <si>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</si>
  <si>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</si>
  <si>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</si>
  <si>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</si>
  <si>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</si>
  <si>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</si>
  <si>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</si>
  <si>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</si>
  <si>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</si>
  <si>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</si>
  <si>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</si>
  <si>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</si>
  <si>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</si>
  <si>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</si>
  <si>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</si>
  <si>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</si>
  <si>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</si>
  <si>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</si>
  <si>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</si>
  <si>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</si>
  <si>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</si>
  <si>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</si>
  <si>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</si>
  <si>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</si>
  <si>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</si>
  <si>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</si>
  <si>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</si>
  <si>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</si>
  <si>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</si>
  <si>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</si>
  <si>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</si>
  <si>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</si>
  <si>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</si>
  <si>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</si>
  <si>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</si>
  <si>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</si>
  <si>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</si>
  <si>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</si>
  <si>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</si>
  <si>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</si>
  <si>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</si>
  <si>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</si>
  <si>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</si>
  <si>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</si>
  <si>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</si>
  <si>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</si>
  <si>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</si>
  <si>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</si>
  <si>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</si>
  <si>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</si>
  <si>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</si>
  <si>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</si>
  <si>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</si>
  <si>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</si>
  <si>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</si>
  <si>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</si>
  <si>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</si>
  <si>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</si>
  <si>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</si>
  <si>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</si>
  <si>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</si>
  <si>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</si>
  <si>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</si>
  <si>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</si>
  <si>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</si>
  <si>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</si>
  <si>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</si>
  <si>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</si>
  <si>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</si>
  <si>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</si>
  <si>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</si>
  <si>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</si>
  <si>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</si>
  <si>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</si>
  <si>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</si>
  <si>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</si>
  <si>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</si>
  <si>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</si>
  <si>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</si>
  <si>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</si>
  <si>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</si>
  <si>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</si>
  <si>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</si>
  <si>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</si>
  <si>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</si>
  <si>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</si>
  <si>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</si>
  <si>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</si>
  <si>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</si>
  <si>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</si>
  <si>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</si>
  <si>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</si>
  <si>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</si>
  <si>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</si>
  <si>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</si>
  <si>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</si>
  <si>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</si>
  <si>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</si>
  <si>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</si>
  <si>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</si>
  <si>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</si>
  <si>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</si>
  <si>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</si>
  <si>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</si>
  <si>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</si>
  <si>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</si>
  <si>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</si>
  <si>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</si>
  <si>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</si>
  <si>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</si>
  <si>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</si>
  <si>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</si>
  <si>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</si>
  <si>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</si>
  <si>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</si>
  <si>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</si>
  <si>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</si>
  <si>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</si>
  <si>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</si>
  <si>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</si>
  <si>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</si>
  <si>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</si>
  <si>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</si>
  <si>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</si>
  <si>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</si>
  <si>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</si>
  <si>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</si>
  <si>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</si>
  <si>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</si>
  <si>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</si>
  <si>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</si>
  <si>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</si>
  <si>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</si>
  <si>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</si>
  <si>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</si>
  <si>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</si>
  <si>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</si>
  <si>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</si>
  <si>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</si>
  <si>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</si>
  <si>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</si>
  <si>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</si>
  <si>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</si>
  <si>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</si>
  <si>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</si>
  <si>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</si>
  <si>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</si>
  <si>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</si>
  <si>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</si>
  <si>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</si>
  <si>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</si>
  <si>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</si>
  <si>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</si>
  <si>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</si>
  <si>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</si>
  <si>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</si>
  <si>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</si>
  <si>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</si>
  <si>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</si>
  <si>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</si>
  <si>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</si>
  <si>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</si>
  <si>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</si>
  <si>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</si>
  <si>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</si>
  <si>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</si>
  <si>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</si>
  <si>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</si>
  <si>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</si>
  <si>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</si>
  <si>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</si>
  <si>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</si>
  <si>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</si>
  <si>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</si>
  <si>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</si>
  <si>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</si>
  <si>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</si>
  <si>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</si>
  <si>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</si>
  <si>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</si>
  <si>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</si>
  <si>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</si>
  <si>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</si>
  <si>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</si>
  <si>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</si>
  <si>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</si>
  <si>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</si>
  <si>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</si>
  <si>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</si>
  <si>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</si>
  <si>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</si>
  <si>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</si>
  <si>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</si>
  <si>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</si>
  <si>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</si>
  <si>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</si>
  <si>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</si>
  <si>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</si>
  <si>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</si>
  <si>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</si>
  <si>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</si>
  <si>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</si>
  <si>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</si>
  <si>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</si>
  <si>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</si>
  <si>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</si>
  <si>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</si>
  <si>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</si>
  <si>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</si>
  <si>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</si>
  <si>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</si>
  <si>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</si>
  <si>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</si>
  <si>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</si>
  <si>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</si>
  <si>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</si>
  <si>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</si>
  <si>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</si>
  <si>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</si>
  <si>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</si>
  <si>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</si>
  <si>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</si>
  <si>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</si>
  <si>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</si>
  <si>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</si>
  <si>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</si>
  <si>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</si>
  <si>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</si>
  <si>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</si>
  <si>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</si>
  <si>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</si>
  <si>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</si>
  <si>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</si>
  <si>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</si>
  <si>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</si>
  <si>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</si>
  <si>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</si>
  <si>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</si>
  <si>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</si>
  <si>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</si>
  <si>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</si>
  <si>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</si>
  <si>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</si>
  <si>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</si>
  <si>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</si>
  <si>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</si>
  <si>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</si>
  <si>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</si>
  <si>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</si>
  <si>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</si>
  <si>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</si>
  <si>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</si>
  <si>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</si>
  <si>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</si>
  <si>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</si>
  <si>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</si>
  <si>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</si>
  <si>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</si>
  <si>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</si>
  <si>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</si>
  <si>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</si>
  <si>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</si>
  <si>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</si>
  <si>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</si>
  <si>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</si>
  <si>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</si>
  <si>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</si>
  <si>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</si>
  <si>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</si>
  <si>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</si>
  <si>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</si>
  <si>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</si>
  <si>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</si>
  <si>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</si>
  <si>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</si>
  <si>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</si>
  <si>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</si>
  <si>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</si>
  <si>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</si>
  <si>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</si>
  <si>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</si>
  <si>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</si>
  <si>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</si>
  <si>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</si>
  <si>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</si>
  <si>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</si>
  <si>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</si>
  <si>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</si>
  <si>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</si>
  <si>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</si>
  <si>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</si>
  <si>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</si>
  <si>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</si>
  <si>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</si>
  <si>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</si>
  <si>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</si>
  <si>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</si>
  <si>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</si>
  <si>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</si>
  <si>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</si>
  <si>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</si>
  <si>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</si>
  <si>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</si>
  <si>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</si>
  <si>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</si>
  <si>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</si>
  <si>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</si>
  <si>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</si>
  <si>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</si>
  <si>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</si>
  <si>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</si>
  <si>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</si>
  <si>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</si>
  <si>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</si>
  <si>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</si>
  <si>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</si>
  <si>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</si>
  <si>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</si>
  <si>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</si>
  <si>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</si>
  <si>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</si>
  <si>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</si>
  <si>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</si>
  <si>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</si>
  <si>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</si>
  <si>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</si>
  <si>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</si>
  <si>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</si>
  <si>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</si>
  <si>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</si>
  <si>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</si>
  <si>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</si>
  <si>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</si>
  <si>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</si>
  <si>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</si>
  <si>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</si>
  <si>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</si>
  <si>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</si>
  <si>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</si>
  <si>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</si>
  <si>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</si>
  <si>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</si>
  <si>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</si>
  <si>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</si>
  <si>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</si>
  <si>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</si>
  <si>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</si>
  <si>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</si>
  <si>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</si>
  <si>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</si>
  <si>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</si>
  <si>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</si>
  <si>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</si>
  <si>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</si>
  <si>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</si>
  <si>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</si>
  <si>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</si>
  <si>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</si>
  <si>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</si>
  <si>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</si>
  <si>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</si>
  <si>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</si>
  <si>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</si>
  <si>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</si>
  <si>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</si>
  <si>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</si>
  <si>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</si>
  <si>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</si>
  <si>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</si>
  <si>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</si>
  <si>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</si>
  <si>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</si>
  <si>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</si>
  <si>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</si>
  <si>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</si>
  <si>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</si>
  <si>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</si>
  <si>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</si>
  <si>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</si>
  <si>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</si>
  <si>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</si>
  <si>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</si>
  <si>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</si>
  <si>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</si>
  <si>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</si>
  <si>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</si>
  <si>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</si>
  <si>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</si>
  <si>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</si>
  <si>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</si>
  <si>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</si>
  <si>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</si>
  <si>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</si>
  <si>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</si>
  <si>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</si>
  <si>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</si>
  <si>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</si>
  <si>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</si>
  <si>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</si>
  <si>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</si>
  <si>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</si>
  <si>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</si>
  <si>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</si>
  <si>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</si>
  <si>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</si>
  <si>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</si>
  <si>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</si>
  <si>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</si>
  <si>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</si>
  <si>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</si>
  <si>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</si>
  <si>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</si>
  <si>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</si>
  <si>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</si>
  <si>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</si>
  <si>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</si>
  <si>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</si>
  <si>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</si>
  <si>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</si>
  <si>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</si>
  <si>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</si>
  <si>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</si>
  <si>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</si>
  <si>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</si>
  <si>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</si>
  <si>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</si>
  <si>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</si>
  <si>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</si>
  <si>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</si>
  <si>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</si>
  <si>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</si>
  <si>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</si>
  <si>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</si>
  <si>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</si>
  <si>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</si>
  <si>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</si>
  <si>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</si>
  <si>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</si>
  <si>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</si>
  <si>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</si>
  <si>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</si>
  <si>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</si>
  <si>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</si>
  <si>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</si>
  <si>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</si>
  <si>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</si>
  <si>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</si>
  <si>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</si>
  <si>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</si>
  <si>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</si>
  <si>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</si>
  <si>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</si>
  <si>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</si>
  <si>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</si>
  <si>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</si>
  <si>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</si>
  <si>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</si>
  <si>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</si>
  <si>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</si>
  <si>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</si>
  <si>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</si>
  <si>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</si>
  <si>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</si>
  <si>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</si>
  <si>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</si>
  <si>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</si>
  <si>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</si>
  <si>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</si>
  <si>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</si>
  <si>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</si>
  <si>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</si>
  <si>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</si>
  <si>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</si>
  <si>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</si>
  <si>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</si>
  <si>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</si>
  <si>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</si>
  <si>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</si>
  <si>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</si>
  <si>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</si>
  <si>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</si>
  <si>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</si>
  <si>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</si>
  <si>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</si>
  <si>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</si>
  <si>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</si>
  <si>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</si>
  <si>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</si>
  <si>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</si>
  <si>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</si>
  <si>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</si>
  <si>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</si>
  <si>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</si>
  <si>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</si>
  <si>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</si>
  <si>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</si>
  <si>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</si>
  <si>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</si>
  <si>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</si>
  <si>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</si>
  <si>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</si>
  <si>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</si>
  <si>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</si>
  <si>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</si>
  <si>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</si>
  <si>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</si>
  <si>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</si>
  <si>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</si>
  <si>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</si>
  <si>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</si>
  <si>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</si>
  <si>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</si>
  <si>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</si>
  <si>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</si>
  <si>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</si>
  <si>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</si>
  <si>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</si>
  <si>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</si>
  <si>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</si>
  <si>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</si>
  <si>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</si>
  <si>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</si>
  <si>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</si>
  <si>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</si>
  <si>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</si>
  <si>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</si>
  <si>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</si>
  <si>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</si>
  <si>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</si>
  <si>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</si>
  <si>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</si>
  <si>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</si>
  <si>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</si>
  <si>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</si>
  <si>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</si>
  <si>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</si>
  <si>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</si>
  <si>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</si>
  <si>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</si>
  <si>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</si>
  <si>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</si>
  <si>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</si>
  <si>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</si>
  <si>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</si>
  <si>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</si>
  <si>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</si>
  <si>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</si>
  <si>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</si>
  <si>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</si>
  <si>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</si>
  <si>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</si>
  <si>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</si>
  <si>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</si>
  <si>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</si>
  <si>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</si>
  <si>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</si>
  <si>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</si>
  <si>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</si>
  <si>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</si>
  <si>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</si>
  <si>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</si>
  <si>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</si>
  <si>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</si>
  <si>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</si>
  <si>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</si>
  <si>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</si>
  <si>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</si>
  <si>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</si>
  <si>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</si>
  <si>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</si>
  <si>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</si>
  <si>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</si>
  <si>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</si>
  <si>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</si>
  <si>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</si>
  <si>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</si>
  <si>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</si>
  <si>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</si>
  <si>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</si>
  <si>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</si>
  <si>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</si>
  <si>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</si>
  <si>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</si>
  <si>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</si>
  <si>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</si>
  <si>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</si>
  <si>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</si>
  <si>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</si>
  <si>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</si>
  <si>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</si>
  <si>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</si>
  <si>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</si>
  <si>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</si>
  <si>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</si>
  <si>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</si>
  <si>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</si>
  <si>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</si>
  <si>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</si>
  <si>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</si>
  <si>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</si>
  <si>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</si>
  <si>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</si>
  <si>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</si>
  <si>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</si>
  <si>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</si>
  <si>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</si>
  <si>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</si>
  <si>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</si>
  <si>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</si>
  <si>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</si>
  <si>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</si>
  <si>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</si>
  <si>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</si>
  <si>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</si>
  <si>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</si>
  <si>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</si>
  <si>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</si>
  <si>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</si>
  <si>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</si>
  <si>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</si>
  <si>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</si>
  <si>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</si>
  <si>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</si>
  <si>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</si>
  <si>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</si>
  <si>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</si>
  <si>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</si>
  <si>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</si>
  <si>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</si>
  <si>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</si>
  <si>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</si>
  <si>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</si>
  <si>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</si>
  <si>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</si>
  <si>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</si>
  <si>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</si>
  <si>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</si>
  <si>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</si>
  <si>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</si>
  <si>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</si>
  <si>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</si>
  <si>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</si>
  <si>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</si>
  <si>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</si>
  <si>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</si>
  <si>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</si>
  <si>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</si>
  <si>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</si>
  <si>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</si>
  <si>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</si>
  <si>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</si>
  <si>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</si>
  <si>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</si>
  <si>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</si>
  <si>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</si>
  <si>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</si>
  <si>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</si>
  <si>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</si>
  <si>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</si>
  <si>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</si>
  <si>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</si>
  <si>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</si>
  <si>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</si>
  <si>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</si>
  <si>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</si>
  <si>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</si>
  <si>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</si>
  <si>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</si>
  <si>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</si>
  <si>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</si>
  <si>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</si>
  <si>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</si>
  <si>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</si>
  <si>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</si>
  <si>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</si>
  <si>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</si>
  <si>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</si>
  <si>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</si>
  <si>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</si>
  <si>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</si>
  <si>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</si>
  <si>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</si>
  <si>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</si>
  <si>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</si>
  <si>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</si>
  <si>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</si>
  <si>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</si>
  <si>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</si>
  <si>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</si>
  <si>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</si>
  <si>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</si>
  <si>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</si>
  <si>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</si>
  <si>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</si>
  <si>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</si>
  <si>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</si>
  <si>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</si>
  <si>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</si>
  <si>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</si>
  <si>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</si>
  <si>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</si>
  <si>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</si>
  <si>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</si>
  <si>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</si>
  <si>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</si>
  <si>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</si>
  <si>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</si>
  <si>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</si>
  <si>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</si>
  <si>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</si>
  <si>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</si>
  <si>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</si>
  <si>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</si>
  <si>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</si>
  <si>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</si>
  <si>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</si>
  <si>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</si>
  <si>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</si>
  <si>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</si>
  <si>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</si>
  <si>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</si>
  <si>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</si>
  <si>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</si>
  <si>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</si>
  <si>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</si>
  <si>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</si>
  <si>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</si>
  <si>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</si>
  <si>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</si>
  <si>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</si>
  <si>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</si>
  <si>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</si>
  <si>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</si>
  <si>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</si>
  <si>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</si>
  <si>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</si>
  <si>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</si>
  <si>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</si>
  <si>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</si>
  <si>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</si>
  <si>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</si>
  <si>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</si>
  <si>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</si>
  <si>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</si>
  <si>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</si>
  <si>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</si>
  <si>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</si>
  <si>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</si>
  <si>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</si>
  <si>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</si>
  <si>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</si>
  <si>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</si>
  <si>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</si>
  <si>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</si>
  <si>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</si>
  <si>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</si>
  <si>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</si>
  <si>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</si>
  <si>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</si>
  <si>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</si>
  <si>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</si>
  <si>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</si>
  <si>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</si>
  <si>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</si>
  <si>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</si>
  <si>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</si>
  <si>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</si>
  <si>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</si>
  <si>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</si>
  <si>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</si>
  <si>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</si>
  <si>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</si>
  <si>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</si>
  <si>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</si>
  <si>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</si>
  <si>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</si>
  <si>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</si>
  <si>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</si>
  <si>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</si>
  <si>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</si>
  <si>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</si>
  <si>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</si>
  <si>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</si>
  <si>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</si>
  <si>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</si>
  <si>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</si>
  <si>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</si>
  <si>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</si>
  <si>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</si>
  <si>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</si>
  <si>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</si>
  <si>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</si>
  <si>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</si>
  <si>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</si>
  <si>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</si>
  <si>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</si>
  <si>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</si>
  <si>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</si>
  <si>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</si>
  <si>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</si>
  <si>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</si>
  <si>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</si>
  <si>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</si>
  <si>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</si>
  <si>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</si>
  <si>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</si>
  <si>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</si>
  <si>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</si>
  <si>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</si>
  <si>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</si>
  <si>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</si>
  <si>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</si>
  <si>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</si>
  <si>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</si>
  <si>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</si>
  <si>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</si>
  <si>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</si>
  <si>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</si>
  <si>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</si>
  <si>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</si>
  <si>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</si>
  <si>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</si>
  <si>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</si>
  <si>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</si>
  <si>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</si>
  <si>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</si>
  <si>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</si>
  <si>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</si>
  <si>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</si>
  <si>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</si>
  <si>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</si>
  <si>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</si>
  <si>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</si>
  <si>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</si>
  <si>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</si>
  <si>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</si>
  <si>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</si>
  <si>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</si>
  <si>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</si>
  <si>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</si>
  <si>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</si>
  <si>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</si>
  <si>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</si>
  <si>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</si>
  <si>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</si>
  <si>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</si>
  <si>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</si>
  <si>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</si>
  <si>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</si>
  <si>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</si>
  <si>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</si>
  <si>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</si>
  <si>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</si>
  <si>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</si>
  <si>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</si>
  <si>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</si>
  <si>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</si>
  <si>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</si>
  <si>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</si>
  <si>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</si>
  <si>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</si>
  <si>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</si>
  <si>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</si>
  <si>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</si>
  <si>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</si>
  <si>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</si>
  <si>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</si>
  <si>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</si>
  <si>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</si>
  <si>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</si>
  <si>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</si>
  <si>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</si>
  <si>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</si>
  <si>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</si>
  <si>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</si>
  <si>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</si>
  <si>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</si>
  <si>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</si>
  <si>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</si>
  <si>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</si>
  <si>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</si>
  <si>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</si>
  <si>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</si>
  <si>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</si>
  <si>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</si>
  <si>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</si>
  <si>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</si>
  <si>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</si>
  <si>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</si>
  <si>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</si>
  <si>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</si>
  <si>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</si>
  <si>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</si>
  <si>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</si>
  <si>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</si>
  <si>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</si>
  <si>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</si>
  <si>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</si>
  <si>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</si>
  <si>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</si>
  <si>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</si>
  <si>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</si>
  <si>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</si>
  <si>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</si>
  <si>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</si>
  <si>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</si>
  <si>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</si>
  <si>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</si>
  <si>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</si>
  <si>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</si>
  <si>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</si>
  <si>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</si>
  <si>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</si>
  <si>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</si>
  <si>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</si>
  <si>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</si>
  <si>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</si>
  <si>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</si>
  <si>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</si>
  <si>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</si>
  <si>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</si>
  <si>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</si>
  <si>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</si>
  <si>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</si>
  <si>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</si>
  <si>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</si>
  <si>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</si>
  <si>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</si>
  <si>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</si>
  <si>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</si>
  <si>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</si>
  <si>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</si>
  <si>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</si>
  <si>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</si>
  <si>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</si>
  <si>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</si>
  <si>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</si>
  <si>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</si>
  <si>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</si>
  <si>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</si>
  <si>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</si>
  <si>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</si>
  <si>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</si>
  <si>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</si>
  <si>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</si>
  <si>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</si>
  <si>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</si>
  <si>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</si>
  <si>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</si>
  <si>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</si>
  <si>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</si>
  <si>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</si>
  <si>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</si>
  <si>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</si>
  <si>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</si>
  <si>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</si>
  <si>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</si>
  <si>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</si>
  <si>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</si>
  <si>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</si>
  <si>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</si>
  <si>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</si>
  <si>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</si>
  <si>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</si>
  <si>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</si>
  <si>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</si>
  <si>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</si>
  <si>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</si>
  <si>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</si>
  <si>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</si>
  <si>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</si>
  <si>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</si>
  <si>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</si>
  <si>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</si>
  <si>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</si>
  <si>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</si>
  <si>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</si>
  <si>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</si>
  <si>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</si>
  <si>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</si>
  <si>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</si>
  <si>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</si>
  <si>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</si>
  <si>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</si>
  <si>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</si>
  <si>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</si>
  <si>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</si>
  <si>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</si>
  <si>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</si>
  <si>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</si>
  <si>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</si>
  <si>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</si>
  <si>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</si>
  <si>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</si>
  <si>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</si>
  <si>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</si>
  <si>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</si>
  <si>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</si>
  <si>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</si>
  <si>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</si>
  <si>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</si>
  <si>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</si>
  <si>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</si>
  <si>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</si>
  <si>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</si>
  <si>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</si>
  <si>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</si>
  <si>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</si>
  <si>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</si>
  <si>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</si>
  <si>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</si>
  <si>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</si>
  <si>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</si>
  <si>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</si>
  <si>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</si>
  <si>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</si>
  <si>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</si>
  <si>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</si>
  <si>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</si>
  <si>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</si>
  <si>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</si>
  <si>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</si>
  <si>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</si>
  <si>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</si>
  <si>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</si>
  <si>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</si>
  <si>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</si>
  <si>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</si>
  <si>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</si>
  <si>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</si>
  <si>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</si>
  <si>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</si>
  <si>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</si>
  <si>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</si>
  <si>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</si>
  <si>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</si>
  <si>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</si>
  <si>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</si>
  <si>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</si>
  <si>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</si>
  <si>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</si>
  <si>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</si>
  <si>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</si>
  <si>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</si>
  <si>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</si>
  <si>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</si>
  <si>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</si>
  <si>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</si>
  <si>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</si>
  <si>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</si>
  <si>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</si>
  <si>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</si>
  <si>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</si>
  <si>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</si>
  <si>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</si>
  <si>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</si>
  <si>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</si>
  <si>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</si>
  <si>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</si>
  <si>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</si>
  <si>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</si>
  <si>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</si>
  <si>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</si>
  <si>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</si>
  <si>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</si>
  <si>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</si>
  <si>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</si>
  <si>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</si>
  <si>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</si>
  <si>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</si>
  <si>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</si>
  <si>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</si>
  <si>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</si>
  <si>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</si>
  <si>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</si>
  <si>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</si>
  <si>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</si>
  <si>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</si>
  <si>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</si>
  <si>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</si>
  <si>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</si>
  <si>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</si>
  <si>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</si>
  <si>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</si>
  <si>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</si>
  <si>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</si>
  <si>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</si>
  <si>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</si>
  <si>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</si>
  <si>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</si>
  <si>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</si>
  <si>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</si>
  <si>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</si>
  <si>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</si>
  <si>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</si>
  <si>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</si>
  <si>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</si>
  <si>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</si>
  <si>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</si>
  <si>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</si>
  <si>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</si>
  <si>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</si>
  <si>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</si>
  <si>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</si>
  <si>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</si>
  <si>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</si>
  <si>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</si>
  <si>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</si>
  <si>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</si>
  <si>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</si>
  <si>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</si>
  <si>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</si>
  <si>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</si>
  <si>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</si>
  <si>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</si>
  <si>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</si>
  <si>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</si>
  <si>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</si>
  <si>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</si>
  <si>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</si>
  <si>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</si>
  <si>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</si>
  <si>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</si>
  <si>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</si>
  <si>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</si>
  <si>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</si>
  <si>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</si>
  <si>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</si>
  <si>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</si>
  <si>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</si>
  <si>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</si>
  <si>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</si>
  <si>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</si>
  <si>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</si>
  <si>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</si>
  <si>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</si>
  <si>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</si>
  <si>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</si>
  <si>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</si>
  <si>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</si>
  <si>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</si>
  <si>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</si>
  <si>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</si>
  <si>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</si>
  <si>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</si>
  <si>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</si>
  <si>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</si>
  <si>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</si>
  <si>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</si>
  <si>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</si>
  <si>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</si>
  <si>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</si>
  <si>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</si>
  <si>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</si>
  <si>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</si>
  <si>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</si>
  <si>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</si>
  <si>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</si>
  <si>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</si>
  <si>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</si>
  <si>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</si>
  <si>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</si>
  <si>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</si>
  <si>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</si>
  <si>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</si>
  <si>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</si>
  <si>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</si>
  <si>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</si>
  <si>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</si>
  <si>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</si>
  <si>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</si>
  <si>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</si>
  <si>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</si>
  <si>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</si>
  <si>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</si>
  <si>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</si>
  <si>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</si>
  <si>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</si>
  <si>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</si>
  <si>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</si>
  <si>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</si>
  <si>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</si>
  <si>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</si>
  <si>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</si>
  <si>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</si>
  <si>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</si>
  <si>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</si>
  <si>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</si>
  <si>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</si>
  <si>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</si>
  <si>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</si>
  <si>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</si>
  <si>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</si>
  <si>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</si>
  <si>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</si>
  <si>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</si>
  <si>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</si>
  <si>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</si>
  <si>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</si>
  <si>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</si>
  <si>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</si>
  <si>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</si>
  <si>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</si>
  <si>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</si>
  <si>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</si>
  <si>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</si>
  <si>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</si>
  <si>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</si>
  <si>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</si>
  <si>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</si>
  <si>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</si>
  <si>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</si>
  <si>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</si>
  <si>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</si>
  <si>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</si>
  <si>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</si>
  <si>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</si>
  <si>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</si>
  <si>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</si>
  <si>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</si>
  <si>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</si>
  <si>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</si>
  <si>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</si>
  <si>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</si>
  <si>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</si>
  <si>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</si>
  <si>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</si>
  <si>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</si>
  <si>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</si>
  <si>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</si>
  <si>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</si>
  <si>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</si>
  <si>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</si>
  <si>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</si>
  <si>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</si>
  <si>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</si>
  <si>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</si>
  <si>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</si>
  <si>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</si>
  <si>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</si>
  <si>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</si>
  <si>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</si>
  <si>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</si>
  <si>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</si>
  <si>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</si>
  <si>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</si>
  <si>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</si>
  <si>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</si>
  <si>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</si>
  <si>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</si>
  <si>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</si>
  <si>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</si>
  <si>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</si>
  <si>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</si>
  <si>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</si>
  <si>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</si>
  <si>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</si>
  <si>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</si>
  <si>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</si>
  <si>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</si>
  <si>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</si>
  <si>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</si>
  <si>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</si>
  <si>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</si>
  <si>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</si>
  <si>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</si>
  <si>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</si>
  <si>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</si>
  <si>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</si>
  <si>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</si>
  <si>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</si>
  <si>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</si>
  <si>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</si>
  <si>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</si>
  <si>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</si>
  <si>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</si>
  <si>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</si>
  <si>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</si>
  <si>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</si>
  <si>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</si>
  <si>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</si>
  <si>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</si>
  <si>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</si>
  <si>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</si>
  <si>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</si>
  <si>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</si>
  <si>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</si>
  <si>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</si>
  <si>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</si>
  <si>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</si>
  <si>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</si>
  <si>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</si>
  <si>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</si>
  <si>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</si>
  <si>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</si>
  <si>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</si>
  <si>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</si>
  <si>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</si>
  <si>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</si>
  <si>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</si>
  <si>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</si>
  <si>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</si>
  <si>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</si>
  <si>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</si>
  <si>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</si>
  <si>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</si>
  <si>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</si>
  <si>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</si>
  <si>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</si>
  <si>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</si>
  <si>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</si>
  <si>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</si>
  <si>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</si>
  <si>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</si>
  <si>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</si>
  <si>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</si>
  <si>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</si>
  <si>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</si>
  <si>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</si>
  <si>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</si>
  <si>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</si>
  <si>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</si>
  <si>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</si>
  <si>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</si>
  <si>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</si>
  <si>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</si>
  <si>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</si>
  <si>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</si>
  <si>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</si>
  <si>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</si>
  <si>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</si>
  <si>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</si>
  <si>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</si>
  <si>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</si>
  <si>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</si>
  <si>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</si>
  <si>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</si>
  <si>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</si>
  <si>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</si>
  <si>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</si>
  <si>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</si>
  <si>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</si>
  <si>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</si>
  <si>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</si>
  <si>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</si>
  <si>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</si>
  <si>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</si>
  <si>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</si>
  <si>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</si>
  <si>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</si>
  <si>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</si>
  <si>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</si>
  <si>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</si>
  <si>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</si>
  <si>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</si>
  <si>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</si>
  <si>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</si>
  <si>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</si>
  <si>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</si>
  <si>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</si>
  <si>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</si>
  <si>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</si>
  <si>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</si>
  <si>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</si>
  <si>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</si>
  <si>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</si>
  <si>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</si>
  <si>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</si>
  <si>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</si>
  <si>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</si>
  <si>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</si>
  <si>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</si>
  <si>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</si>
  <si>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</si>
  <si>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</si>
  <si>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</si>
  <si>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</si>
  <si>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</si>
  <si>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</si>
  <si>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</si>
  <si>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</si>
  <si>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</si>
  <si>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</si>
  <si>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</si>
  <si>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</si>
  <si>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</si>
  <si>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</si>
  <si>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</si>
  <si>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</si>
  <si>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</si>
  <si>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</si>
  <si>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</si>
  <si>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</si>
  <si>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</si>
  <si>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</si>
  <si>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</si>
  <si>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</si>
  <si>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</si>
  <si>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</si>
  <si>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</si>
  <si>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</si>
  <si>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</si>
  <si>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</si>
  <si>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</si>
  <si>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</si>
  <si>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</si>
  <si>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</si>
  <si>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</si>
  <si>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</si>
  <si>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</si>
  <si>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</si>
  <si>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</si>
  <si>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</si>
  <si>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</si>
  <si>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</si>
  <si>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</si>
  <si>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</si>
  <si>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</si>
  <si>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</si>
  <si>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</si>
  <si>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</si>
  <si>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</si>
  <si>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</si>
  <si>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</si>
  <si>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</si>
  <si>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</si>
  <si>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</si>
  <si>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</si>
  <si>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</si>
  <si>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</si>
  <si>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</si>
  <si>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</si>
  <si>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</si>
  <si>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</si>
  <si>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</si>
  <si>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</si>
  <si>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</si>
  <si>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</si>
  <si>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</si>
  <si>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</si>
  <si>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</si>
  <si>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</si>
  <si>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</si>
  <si>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</si>
  <si>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</si>
  <si>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</si>
  <si>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</si>
  <si>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</si>
  <si>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</si>
  <si>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</si>
  <si>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</si>
  <si>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</si>
  <si>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</si>
  <si>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</si>
  <si>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</si>
  <si>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</si>
  <si>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</si>
  <si>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</si>
  <si>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</si>
  <si>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</si>
  <si>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</si>
  <si>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</si>
  <si>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</si>
  <si>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</si>
  <si>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</si>
  <si>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</si>
  <si>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</si>
  <si>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</si>
  <si>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</si>
  <si>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</si>
  <si>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</si>
  <si>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</si>
  <si>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</si>
  <si>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</si>
  <si>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</si>
  <si>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</si>
  <si>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</si>
  <si>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</si>
  <si>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</si>
  <si>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</si>
  <si>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</si>
  <si>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</si>
  <si>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</si>
  <si>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</si>
  <si>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</si>
  <si>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</si>
  <si>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</si>
  <si>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</si>
  <si>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</si>
  <si>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</si>
  <si>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</si>
  <si>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</si>
  <si>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</si>
  <si>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</si>
  <si>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</si>
  <si>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</si>
  <si>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</si>
  <si>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</si>
  <si>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</si>
  <si>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</si>
  <si>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</si>
  <si>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</si>
  <si>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</si>
  <si>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</si>
  <si>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</si>
  <si>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</si>
  <si>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</si>
  <si>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</si>
  <si>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</si>
  <si>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</si>
  <si>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</si>
  <si>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</si>
  <si>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</si>
  <si>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</si>
  <si>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</si>
  <si>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</si>
  <si>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</si>
  <si>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</si>
  <si>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</si>
  <si>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</si>
  <si>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</si>
  <si>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</si>
  <si>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</si>
  <si>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</si>
  <si>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</si>
  <si>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</si>
  <si>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</si>
  <si>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</si>
  <si>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</si>
  <si>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</si>
  <si>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</si>
  <si>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</si>
  <si>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</si>
  <si>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</si>
  <si>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</si>
  <si>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</si>
  <si>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</si>
  <si>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</si>
  <si>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</si>
  <si>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</si>
  <si>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</si>
  <si>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</si>
  <si>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</si>
  <si>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</si>
  <si>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</si>
  <si>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</si>
  <si>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</si>
  <si>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</si>
  <si>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</si>
  <si>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</si>
  <si>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</si>
  <si>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</si>
  <si>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</si>
  <si>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</si>
  <si>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</si>
  <si>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</si>
  <si>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</si>
  <si>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</si>
  <si>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</si>
  <si>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</si>
  <si>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</si>
  <si>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</si>
  <si>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</si>
  <si>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</si>
  <si>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</si>
  <si>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</si>
  <si>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</si>
  <si>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</si>
  <si>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</si>
  <si>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</si>
  <si>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</si>
  <si>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</si>
  <si>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</si>
  <si>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</si>
  <si>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</si>
  <si>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</si>
  <si>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</si>
  <si>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</si>
  <si>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</si>
  <si>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</si>
  <si>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</si>
  <si>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</si>
  <si>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</si>
  <si>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</si>
  <si>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</si>
  <si>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</si>
  <si>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</si>
  <si>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</si>
  <si>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</si>
  <si>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</si>
  <si>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</si>
  <si>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</si>
  <si>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</si>
  <si>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</si>
  <si>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</si>
  <si>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</si>
  <si>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</si>
  <si>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</si>
  <si>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</si>
  <si>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</si>
  <si>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</si>
  <si>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</si>
  <si>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</si>
  <si>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</si>
  <si>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</si>
  <si>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</si>
  <si>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</si>
  <si>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</si>
  <si>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</si>
  <si>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</si>
  <si>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</si>
  <si>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</si>
  <si>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</si>
  <si>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</si>
  <si>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</si>
  <si>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</si>
  <si>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</si>
  <si>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</si>
  <si>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</si>
  <si>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</si>
  <si>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</si>
  <si>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</si>
  <si>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</si>
  <si>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</si>
  <si>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</si>
  <si>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</si>
  <si>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</si>
  <si>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</si>
  <si>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</si>
  <si>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</si>
  <si>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</si>
  <si>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</si>
  <si>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</si>
  <si>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</si>
  <si>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</si>
  <si>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</si>
  <si>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</si>
  <si>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</si>
  <si>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</si>
  <si>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</si>
  <si>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</si>
  <si>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</si>
  <si>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</si>
  <si>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</si>
  <si>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</si>
  <si>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</si>
  <si>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</si>
  <si>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</si>
  <si>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</si>
  <si>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</si>
  <si>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</si>
  <si>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</si>
  <si>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</si>
  <si>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</si>
  <si>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</si>
  <si>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</si>
  <si>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</si>
  <si>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</si>
  <si>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</si>
  <si>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</si>
  <si>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</si>
  <si>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</si>
  <si>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</si>
  <si>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</si>
  <si>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</si>
  <si>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</si>
  <si>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</si>
  <si>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</si>
  <si>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</si>
  <si>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</si>
  <si>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</si>
  <si>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</si>
  <si>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</si>
  <si>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</si>
  <si>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</si>
  <si>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</si>
  <si>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</si>
  <si>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</si>
  <si>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</si>
  <si>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</si>
  <si>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</si>
  <si>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</si>
  <si>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</si>
  <si>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</si>
  <si>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</si>
  <si>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</si>
  <si>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</si>
  <si>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</si>
  <si>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</si>
  <si>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</si>
  <si>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</si>
  <si>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</si>
  <si>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</si>
  <si>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</si>
  <si>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</si>
  <si>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</si>
  <si>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</si>
  <si>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</si>
  <si>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</si>
  <si>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</si>
  <si>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</si>
  <si>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</si>
  <si>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</si>
  <si>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</si>
  <si>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</si>
  <si>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</si>
  <si>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</si>
  <si>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</si>
  <si>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</si>
  <si>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</si>
  <si>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</si>
  <si>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</si>
  <si>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</si>
  <si>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</si>
  <si>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</si>
  <si>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</si>
  <si>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</si>
  <si>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</si>
  <si>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</si>
  <si>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</si>
  <si>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</si>
  <si>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</si>
  <si>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</si>
  <si>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</si>
  <si>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</si>
  <si>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</si>
  <si>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</si>
  <si>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</si>
  <si>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</si>
  <si>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</si>
  <si>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</si>
  <si>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</si>
  <si>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</si>
  <si>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</si>
  <si>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</si>
  <si>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</si>
  <si>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</si>
  <si>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</si>
  <si>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</si>
  <si>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</si>
  <si>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</si>
  <si>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</si>
  <si>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</si>
  <si>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</si>
  <si>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</si>
  <si>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</si>
  <si>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</si>
  <si>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</si>
  <si>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</si>
  <si>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</si>
  <si>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</si>
  <si>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</si>
  <si>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</si>
  <si>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</si>
  <si>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</si>
  <si>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</si>
  <si>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</si>
  <si>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</si>
  <si>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</si>
  <si>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</si>
  <si>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</si>
  <si>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</si>
  <si>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</si>
  <si>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</si>
  <si>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</si>
  <si>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</si>
  <si>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</si>
  <si>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</si>
  <si>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</si>
  <si>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</si>
  <si>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</si>
  <si>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</si>
  <si>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</si>
  <si>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</si>
  <si>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</si>
  <si>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</si>
  <si>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</si>
  <si>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</si>
  <si>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</si>
  <si>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</si>
  <si>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</si>
  <si>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</si>
  <si>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</si>
  <si>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</si>
  <si>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</si>
  <si>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</si>
  <si>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</si>
  <si>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</si>
  <si>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</si>
  <si>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</si>
  <si>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</si>
  <si>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</si>
  <si>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</si>
  <si>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</si>
  <si>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</si>
  <si>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</si>
  <si>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</si>
  <si>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</si>
  <si>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</si>
  <si>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</si>
  <si>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</si>
  <si>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</si>
  <si>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</si>
  <si>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</si>
  <si>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</si>
  <si>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</si>
  <si>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</si>
  <si>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</si>
  <si>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</si>
  <si>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</si>
  <si>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</si>
  <si>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</si>
  <si>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</si>
  <si>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</si>
  <si>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</si>
  <si>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</si>
  <si>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</si>
  <si>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</si>
  <si>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</si>
  <si>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</si>
  <si>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</si>
  <si>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</si>
  <si>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</si>
  <si>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</si>
  <si>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</si>
  <si>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</si>
  <si>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</si>
  <si>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</si>
  <si>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</si>
  <si>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</si>
  <si>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</si>
  <si>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</si>
  <si>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</si>
  <si>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</si>
  <si>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</si>
  <si>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</si>
  <si>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</si>
  <si>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</si>
  <si>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</si>
  <si>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</si>
  <si>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</si>
  <si>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</si>
  <si>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</si>
  <si>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</si>
  <si>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</si>
  <si>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</si>
  <si>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</si>
  <si>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</si>
  <si>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</si>
  <si>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</si>
  <si>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</si>
  <si>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</si>
  <si>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</si>
  <si>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</si>
  <si>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</si>
  <si>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</si>
  <si>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</si>
  <si>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</si>
  <si>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</si>
  <si>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</si>
  <si>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</si>
  <si>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</si>
  <si>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</si>
  <si>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</si>
  <si>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</si>
  <si>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</si>
  <si>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</si>
  <si>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</si>
  <si>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</si>
  <si>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</si>
  <si>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</si>
  <si>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</si>
  <si>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</si>
  <si>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</si>
  <si>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</si>
  <si>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</si>
  <si>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</si>
  <si>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</si>
  <si>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</si>
  <si>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</si>
  <si>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</si>
  <si>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</si>
  <si>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</si>
  <si>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</si>
  <si>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</si>
  <si>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</si>
  <si>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</si>
  <si>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</si>
  <si>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</si>
  <si>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</si>
  <si>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</si>
  <si>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</si>
  <si>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</si>
  <si>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</si>
  <si>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</si>
  <si>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</si>
  <si>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</si>
  <si>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</si>
  <si>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</si>
  <si>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</si>
  <si>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</si>
  <si>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</si>
  <si>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</si>
  <si>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</si>
  <si>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</si>
  <si>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</si>
  <si>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</si>
  <si>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</si>
  <si>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</si>
  <si>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</si>
  <si>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</si>
  <si>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</si>
  <si>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</si>
  <si>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</si>
  <si>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</si>
  <si>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</si>
  <si>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</si>
  <si>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</si>
  <si>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</si>
  <si>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</si>
  <si>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</si>
  <si>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</si>
  <si>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</si>
  <si>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</si>
  <si>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</si>
  <si>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</si>
  <si>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</si>
  <si>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</si>
  <si>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</si>
  <si>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</si>
  <si>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</si>
  <si>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</si>
  <si>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</si>
  <si>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</si>
  <si>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</si>
  <si>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</si>
  <si>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</si>
  <si>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</si>
  <si>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</si>
  <si>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</si>
  <si>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</si>
  <si>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</si>
  <si>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</si>
  <si>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</si>
  <si>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</si>
  <si>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</si>
  <si>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</si>
  <si>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</si>
  <si>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</si>
  <si>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</si>
  <si>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</si>
  <si>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</si>
  <si>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</si>
  <si>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</si>
  <si>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</si>
  <si>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</si>
  <si>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</si>
  <si>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</si>
  <si>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</si>
  <si>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</si>
  <si>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</si>
  <si>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</si>
  <si>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</si>
  <si>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</si>
  <si>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</si>
  <si>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</si>
  <si>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</si>
  <si>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</si>
  <si>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</si>
  <si>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</si>
  <si>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</si>
  <si>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</si>
  <si>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</si>
  <si>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</si>
  <si>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</si>
  <si>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</si>
  <si>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</si>
  <si>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</si>
  <si>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</si>
  <si>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</si>
  <si>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</si>
  <si>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</si>
  <si>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</si>
  <si>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</si>
  <si>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</si>
  <si>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</si>
  <si>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</si>
  <si>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</si>
  <si>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</si>
  <si>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</si>
  <si>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</si>
  <si>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</si>
  <si>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</si>
  <si>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</si>
  <si>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</si>
  <si>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</si>
  <si>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</si>
  <si>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</si>
  <si>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</si>
  <si>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</si>
  <si>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</si>
  <si>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</si>
  <si>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</si>
  <si>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</si>
  <si>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</si>
  <si>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</si>
  <si>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</si>
  <si>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</si>
  <si>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</si>
  <si>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</si>
  <si>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</si>
  <si>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</si>
  <si>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</si>
  <si>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</si>
  <si>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</si>
  <si>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</si>
  <si>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</si>
  <si>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</si>
  <si>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</si>
  <si>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</si>
  <si>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</si>
  <si>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</si>
  <si>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</si>
  <si>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</si>
  <si>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</si>
  <si>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</si>
  <si>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</si>
  <si>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</si>
  <si>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</si>
  <si>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</si>
  <si>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</si>
  <si>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</si>
  <si>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</si>
  <si>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</si>
  <si>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</si>
  <si>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</si>
  <si>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</si>
  <si>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</si>
  <si>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</si>
  <si>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</si>
  <si>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</si>
  <si>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</si>
  <si>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</si>
  <si>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</si>
  <si>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</si>
  <si>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</si>
  <si>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</si>
  <si>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</si>
  <si>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</si>
  <si>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</si>
  <si>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</si>
  <si>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</si>
  <si>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</si>
  <si>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</si>
  <si>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</si>
  <si>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</si>
  <si>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</si>
  <si>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</si>
  <si>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</si>
  <si>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</si>
  <si>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</si>
  <si>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</si>
  <si>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</si>
  <si>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</si>
  <si>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</si>
  <si>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</si>
  <si>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</si>
  <si>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</si>
  <si>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</si>
  <si>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</si>
  <si>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</si>
  <si>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</si>
  <si>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</si>
  <si>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</si>
  <si>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</si>
  <si>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</si>
  <si>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</si>
  <si>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</si>
  <si>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</si>
  <si>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</si>
  <si>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</si>
  <si>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</si>
  <si>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</si>
  <si>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</si>
  <si>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</si>
  <si>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</si>
  <si>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</si>
  <si>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</si>
  <si>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</si>
  <si>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</si>
  <si>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</si>
  <si>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</si>
  <si>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</si>
  <si>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</si>
  <si>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</si>
  <si>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</si>
  <si>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</si>
  <si>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</si>
  <si>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</si>
  <si>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</si>
  <si>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</si>
  <si>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</si>
  <si>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</si>
  <si>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</si>
  <si>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</si>
  <si>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</si>
  <si>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</si>
  <si>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</si>
  <si>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</si>
  <si>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</si>
  <si>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</si>
  <si>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</si>
  <si>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</si>
  <si>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</si>
  <si>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</si>
  <si>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</si>
  <si>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</si>
  <si>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</si>
  <si>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</si>
  <si>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</si>
  <si>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</si>
  <si>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</si>
  <si>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</si>
  <si>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</si>
  <si>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</si>
  <si>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</si>
  <si>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</si>
  <si>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</si>
  <si>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</si>
  <si>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</si>
  <si>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</si>
  <si>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</si>
  <si>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</si>
  <si>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</si>
  <si>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</si>
  <si>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</si>
  <si>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</si>
  <si>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</si>
  <si>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</si>
  <si>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</si>
  <si>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</si>
  <si>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</si>
  <si>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</si>
  <si>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</si>
  <si>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</si>
  <si>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</si>
  <si>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</si>
  <si>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</si>
  <si>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</si>
  <si>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</si>
  <si>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</si>
  <si>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</si>
  <si>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</si>
  <si>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</si>
  <si>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</si>
  <si>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</si>
  <si>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</si>
  <si>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</si>
  <si>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</si>
  <si>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</si>
  <si>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</si>
  <si>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</si>
  <si>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</si>
  <si>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</si>
  <si>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</si>
  <si>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</si>
  <si>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</si>
  <si>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</si>
  <si>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</si>
  <si>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</si>
  <si>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</si>
  <si>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</si>
  <si>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</si>
  <si>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</si>
  <si>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</si>
  <si>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</si>
  <si>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</si>
  <si>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</si>
  <si>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</si>
  <si>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</si>
  <si>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</si>
  <si>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</si>
  <si>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</si>
  <si>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</si>
  <si>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</si>
  <si>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</si>
  <si>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</si>
  <si>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</si>
  <si>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</si>
  <si>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</si>
  <si>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</si>
  <si>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</si>
  <si>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</si>
  <si>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</si>
  <si>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</si>
  <si>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</si>
  <si>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</si>
  <si>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</si>
  <si>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</si>
  <si>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</si>
  <si>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</si>
  <si>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</si>
  <si>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</si>
  <si>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</si>
  <si>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</si>
  <si>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</si>
  <si>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</si>
  <si>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</si>
  <si>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</si>
  <si>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</si>
  <si>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</si>
  <si>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</si>
  <si>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</si>
  <si>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</si>
  <si>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</si>
  <si>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</si>
  <si>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</si>
  <si>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</si>
  <si>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</si>
  <si>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</si>
  <si>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</si>
  <si>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</si>
  <si>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</si>
  <si>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</si>
  <si>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</si>
  <si>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</si>
  <si>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</si>
  <si>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</si>
  <si>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</si>
  <si>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</si>
  <si>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</si>
  <si>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</si>
  <si>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</si>
  <si>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</si>
  <si>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</si>
  <si>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</si>
  <si>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</si>
  <si>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</si>
  <si>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</si>
  <si>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</si>
  <si>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</si>
  <si>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</si>
  <si>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</si>
  <si>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</si>
  <si>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</si>
  <si>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</si>
  <si>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</si>
  <si>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</si>
  <si>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</si>
  <si>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</si>
  <si>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</si>
  <si>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</si>
  <si>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</si>
  <si>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</si>
  <si>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</si>
  <si>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</si>
  <si>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</si>
  <si>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</si>
  <si>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</si>
  <si>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</si>
  <si>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</si>
  <si>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</si>
  <si>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</si>
  <si>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</si>
  <si>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</si>
  <si>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</si>
  <si>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</si>
  <si>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</si>
  <si>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</si>
  <si>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</si>
  <si>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</si>
  <si>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</si>
  <si>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</si>
  <si>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</si>
  <si>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</si>
  <si>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</si>
  <si>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</si>
  <si>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</si>
  <si>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</si>
  <si>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</si>
  <si>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</si>
  <si>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</si>
  <si>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</si>
  <si>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</si>
  <si>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</si>
  <si>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</si>
  <si>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</si>
  <si>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</si>
  <si>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</si>
  <si>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</si>
  <si>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</si>
  <si>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</si>
  <si>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</si>
  <si>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</si>
  <si>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</si>
  <si>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</si>
  <si>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</si>
  <si>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</si>
  <si>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</si>
  <si>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</si>
  <si>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</si>
  <si>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</si>
  <si>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</si>
  <si>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</si>
  <si>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</si>
  <si>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</si>
  <si>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</si>
  <si>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</si>
  <si>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</si>
  <si>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</si>
  <si>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</si>
  <si>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</si>
  <si>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</si>
  <si>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</si>
  <si>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</si>
  <si>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</si>
  <si>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</si>
  <si>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</si>
  <si>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</si>
  <si>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</si>
  <si>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</si>
  <si>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</si>
  <si>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</si>
  <si>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</si>
  <si>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</si>
  <si>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</si>
  <si>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</si>
  <si>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</si>
  <si>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</si>
  <si>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</si>
  <si>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</si>
  <si>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</si>
  <si>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</si>
  <si>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</si>
  <si>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</si>
  <si>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</si>
  <si>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</si>
  <si>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</si>
  <si>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</si>
  <si>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</si>
  <si>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</si>
  <si>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</si>
  <si>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</si>
  <si>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</si>
  <si>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</si>
  <si>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</si>
  <si>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</si>
  <si>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</si>
  <si>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</si>
  <si>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</si>
  <si>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</si>
  <si>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</si>
  <si>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</si>
  <si>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</si>
  <si>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</si>
  <si>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</si>
  <si>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</si>
  <si>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</si>
  <si>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</si>
  <si>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</si>
  <si>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</si>
  <si>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</si>
  <si>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</si>
  <si>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</si>
  <si>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</si>
  <si>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</si>
  <si>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</si>
  <si>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</si>
  <si>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</si>
  <si>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</si>
  <si>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</si>
  <si>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</si>
  <si>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</si>
  <si>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</si>
  <si>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</si>
  <si>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</si>
  <si>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</si>
  <si>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</si>
  <si>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</si>
  <si>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</si>
  <si>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</si>
  <si>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</si>
  <si>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</si>
  <si>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</si>
  <si>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</si>
  <si>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</si>
  <si>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</si>
  <si>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</si>
  <si>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</si>
  <si>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</si>
  <si>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</si>
  <si>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</si>
  <si>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</si>
  <si>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</si>
  <si>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</si>
  <si>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</si>
  <si>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</si>
  <si>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</si>
  <si>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</si>
  <si>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</si>
  <si>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</si>
  <si>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</si>
  <si>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</si>
  <si>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</si>
  <si>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</si>
  <si>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</si>
  <si>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</si>
  <si>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</si>
  <si>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</si>
  <si>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</si>
  <si>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</si>
  <si>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</si>
  <si>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</si>
  <si>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</si>
  <si>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</si>
  <si>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</si>
  <si>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</si>
  <si>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</si>
  <si>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</si>
  <si>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</si>
  <si>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</si>
  <si>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</si>
  <si>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</si>
  <si>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</si>
  <si>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</si>
  <si>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</si>
  <si>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</si>
  <si>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</si>
  <si>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</si>
  <si>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</si>
  <si>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</si>
  <si>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</si>
  <si>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</si>
  <si>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</si>
  <si>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</si>
  <si>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</si>
  <si>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</si>
  <si>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</si>
  <si>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</si>
  <si>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</si>
  <si>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</si>
  <si>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</si>
  <si>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</si>
  <si>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</si>
  <si>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</si>
  <si>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</si>
  <si>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</si>
  <si>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</si>
  <si>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</si>
  <si>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</si>
  <si>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</si>
  <si>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</si>
  <si>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</si>
  <si>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</si>
  <si>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</si>
  <si>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</si>
  <si>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</si>
  <si>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</si>
  <si>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</si>
  <si>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</si>
  <si>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</si>
  <si>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</si>
  <si>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</si>
  <si>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</si>
  <si>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</si>
  <si>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</si>
  <si>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</si>
  <si>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</si>
  <si>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</si>
  <si>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</si>
  <si>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</si>
  <si>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</si>
  <si>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</si>
  <si>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</si>
  <si>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</si>
  <si>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</si>
  <si>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</si>
  <si>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</si>
  <si>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</si>
  <si>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</si>
  <si>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</si>
  <si>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</si>
  <si>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</si>
  <si>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</si>
  <si>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</si>
  <si>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</si>
  <si>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</si>
  <si>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</si>
  <si>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</si>
  <si>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</si>
  <si>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</si>
  <si>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</si>
  <si>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</si>
  <si>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</si>
  <si>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</si>
  <si>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</si>
  <si>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</si>
  <si>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</si>
  <si>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</si>
  <si>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</si>
  <si>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</si>
  <si>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</si>
  <si>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</si>
  <si>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</si>
  <si>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</si>
  <si>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</si>
  <si>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</si>
  <si>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</si>
  <si>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</si>
  <si>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</si>
  <si>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</si>
  <si>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</si>
  <si>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</si>
  <si>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</si>
  <si>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</si>
  <si>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</si>
  <si>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</si>
  <si>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</si>
  <si>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</si>
  <si>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</si>
  <si>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</si>
  <si>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</si>
  <si>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</si>
  <si>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</si>
  <si>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</si>
  <si>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</si>
  <si>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</si>
  <si>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</si>
  <si>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</si>
  <si>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</si>
  <si>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</si>
  <si>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</si>
  <si>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</si>
  <si>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</si>
  <si>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</si>
  <si>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</si>
  <si>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</si>
  <si>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</si>
  <si>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</si>
  <si>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</si>
  <si>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</si>
  <si>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</si>
  <si>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</si>
  <si>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</si>
  <si>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</si>
  <si>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</si>
  <si>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</si>
  <si>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</si>
  <si>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</si>
  <si>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</si>
  <si>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</si>
  <si>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</si>
  <si>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</si>
  <si>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</si>
  <si>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</si>
  <si>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</si>
  <si>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</si>
  <si>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</si>
  <si>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</si>
  <si>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</si>
  <si>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</si>
  <si>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</si>
  <si>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</si>
  <si>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</si>
  <si>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</si>
  <si>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</si>
  <si>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</si>
  <si>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</si>
  <si>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</si>
  <si>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</si>
  <si>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</si>
  <si>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</si>
  <si>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</si>
  <si>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</si>
  <si>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</si>
  <si>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</si>
  <si>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</si>
  <si>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</si>
  <si>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</si>
  <si>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</si>
  <si>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</si>
  <si>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</si>
  <si>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</si>
  <si>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</si>
  <si>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</si>
  <si>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</si>
  <si>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</si>
  <si>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</si>
  <si>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</si>
  <si>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</si>
  <si>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</si>
  <si>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</si>
  <si>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</si>
  <si>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</si>
  <si>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</si>
  <si>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</si>
  <si>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</si>
  <si>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</si>
  <si>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</si>
  <si>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</si>
  <si>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</si>
  <si>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</si>
  <si>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</si>
  <si>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</si>
  <si>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</si>
  <si>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</si>
  <si>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</si>
  <si>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</si>
  <si>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</si>
  <si>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</si>
  <si>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</si>
  <si>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</si>
  <si>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</si>
  <si>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</si>
  <si>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</si>
  <si>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</si>
  <si>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</si>
  <si>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</si>
  <si>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</si>
  <si>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</si>
  <si>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</si>
  <si>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</si>
  <si>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</si>
  <si>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</si>
  <si>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</si>
  <si>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</si>
  <si>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</si>
  <si>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</si>
  <si>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</si>
  <si>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</si>
  <si>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</si>
  <si>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</si>
  <si>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</si>
  <si>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</si>
  <si>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</si>
  <si>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</si>
  <si>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</si>
  <si>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</si>
  <si>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</si>
  <si>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</si>
  <si>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</si>
  <si>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</si>
  <si>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</si>
  <si>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</si>
  <si>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</si>
  <si>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</si>
  <si>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</si>
  <si>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</si>
  <si>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</si>
  <si>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</si>
  <si>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</si>
  <si>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</si>
  <si>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</si>
  <si>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</si>
  <si>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</si>
  <si>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</si>
  <si>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</si>
  <si>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</si>
  <si>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</si>
  <si>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</si>
  <si>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</si>
  <si>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</si>
  <si>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</si>
  <si>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</si>
  <si>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</si>
  <si>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</si>
  <si>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</si>
  <si>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</si>
  <si>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</si>
  <si>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</si>
  <si>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</si>
  <si>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</si>
  <si>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</si>
  <si>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</si>
  <si>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</si>
  <si>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</si>
  <si>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</si>
  <si>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</si>
  <si>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</si>
  <si>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</si>
  <si>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</si>
  <si>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</si>
  <si>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</si>
  <si>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</si>
  <si>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</si>
  <si>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</si>
  <si>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</si>
  <si>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</si>
  <si>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</si>
  <si>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</si>
  <si>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</si>
  <si>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</si>
  <si>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</si>
  <si>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</si>
  <si>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</si>
  <si>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</si>
  <si>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</si>
  <si>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</si>
  <si>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</si>
  <si>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</si>
  <si>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</si>
  <si>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</si>
  <si>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</si>
  <si>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</si>
  <si>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</si>
  <si>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</si>
  <si>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</si>
  <si>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</si>
  <si>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</si>
  <si>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</si>
  <si>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</si>
  <si>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</si>
  <si>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</si>
  <si>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</si>
  <si>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</si>
  <si>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</si>
  <si>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</si>
  <si>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</si>
  <si>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</si>
  <si>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</si>
  <si>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</si>
  <si>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</si>
  <si>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</si>
  <si>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</si>
  <si>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</si>
  <si>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</si>
  <si>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</si>
  <si>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</si>
  <si>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</si>
  <si>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</si>
  <si>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</si>
  <si>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</si>
  <si>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</si>
  <si>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</si>
  <si>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</si>
  <si>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</si>
  <si>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</si>
  <si>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</si>
  <si>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</si>
  <si>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</si>
  <si>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</si>
  <si>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</si>
  <si>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</si>
  <si>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</si>
  <si>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</si>
  <si>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</si>
  <si>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</si>
  <si>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</si>
  <si>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</si>
  <si>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</si>
  <si>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</si>
  <si>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</si>
  <si>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</si>
  <si>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</si>
  <si>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</si>
  <si>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</si>
  <si>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</si>
  <si>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</si>
  <si>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</si>
  <si>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</si>
  <si>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</si>
  <si>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</si>
  <si>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</si>
  <si>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</si>
  <si>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</si>
  <si>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</si>
  <si>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</si>
  <si>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</si>
  <si>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</si>
  <si>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</si>
  <si>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</si>
  <si>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</si>
  <si>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</si>
  <si>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</si>
  <si>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</si>
  <si>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</si>
  <si>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</si>
  <si>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</si>
  <si>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</si>
  <si>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</si>
  <si>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</si>
  <si>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</si>
  <si>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</si>
  <si>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</si>
  <si>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</si>
  <si>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</si>
  <si>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</si>
  <si>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</si>
  <si>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</si>
  <si>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</si>
  <si>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</si>
  <si>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</si>
  <si>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</si>
  <si>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</si>
  <si>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</si>
  <si>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</si>
  <si>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</si>
  <si>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</si>
  <si>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</si>
  <si>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</si>
  <si>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</si>
  <si>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</si>
  <si>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</si>
  <si>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</si>
  <si>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</si>
  <si>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</si>
  <si>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</si>
  <si>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</si>
  <si>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</si>
  <si>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</si>
  <si>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</si>
  <si>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</si>
  <si>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</si>
  <si>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</si>
  <si>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</si>
  <si>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</si>
  <si>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</si>
  <si>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</si>
  <si>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</si>
  <si>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</si>
  <si>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</si>
  <si>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</si>
  <si>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</si>
  <si>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</si>
  <si>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</si>
  <si>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</si>
  <si>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</si>
  <si>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</si>
  <si>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</si>
  <si>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</si>
  <si>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</si>
  <si>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</si>
  <si>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</si>
  <si>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</si>
  <si>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</si>
  <si>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</si>
  <si>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</si>
  <si>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</si>
  <si>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</si>
  <si>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</si>
  <si>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</si>
  <si>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</si>
  <si>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</si>
  <si>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</si>
  <si>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</si>
  <si>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</si>
  <si>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</si>
  <si>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</si>
  <si>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</si>
  <si>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</si>
  <si>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</si>
  <si>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</si>
  <si>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</si>
  <si>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</si>
  <si>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</si>
  <si>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</si>
  <si>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</si>
  <si>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</si>
  <si>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</si>
  <si>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</si>
  <si>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</si>
  <si>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</si>
  <si>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</si>
  <si>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</si>
  <si>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</si>
  <si>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</si>
  <si>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</si>
  <si>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</si>
  <si>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</si>
  <si>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</si>
  <si>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</si>
  <si>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</si>
  <si>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</si>
  <si>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</si>
  <si>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</si>
  <si>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</si>
  <si>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</si>
  <si>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</si>
  <si>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</si>
  <si>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</si>
  <si>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</si>
  <si>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</si>
  <si>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</si>
  <si>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</si>
  <si>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</si>
  <si>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</si>
  <si>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</si>
  <si>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</si>
  <si>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</si>
  <si>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</si>
  <si>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</si>
  <si>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</si>
  <si>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</si>
  <si>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</si>
  <si>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</si>
  <si>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</si>
  <si>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</si>
  <si>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</si>
  <si>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</si>
  <si>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</si>
  <si>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</si>
  <si>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</si>
  <si>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</si>
  <si>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</si>
  <si>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</si>
  <si>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</si>
  <si>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</si>
  <si>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</si>
  <si>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</si>
  <si>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</si>
  <si>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</si>
  <si>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</si>
  <si>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</si>
  <si>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</si>
  <si>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</si>
  <si>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</si>
  <si>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</si>
  <si>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</si>
  <si>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</si>
  <si>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</si>
  <si>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</si>
  <si>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</si>
  <si>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</si>
  <si>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</si>
  <si>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</si>
  <si>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</si>
  <si>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</si>
  <si>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</si>
  <si>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</si>
  <si>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</si>
  <si>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</si>
  <si>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</si>
  <si>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</si>
  <si>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</si>
  <si>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</si>
  <si>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</si>
  <si>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</si>
  <si>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</si>
  <si>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</si>
  <si>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</si>
  <si>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</si>
  <si>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</si>
  <si>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</si>
  <si>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</si>
  <si>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</si>
  <si>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</si>
  <si>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</si>
  <si>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</si>
  <si>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</si>
  <si>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</si>
  <si>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</si>
  <si>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</si>
  <si>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</si>
  <si>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</si>
  <si>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</si>
  <si>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</si>
  <si>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</si>
  <si>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</si>
  <si>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</si>
  <si>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</si>
  <si>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</si>
  <si>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</si>
  <si>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</si>
  <si>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</si>
  <si>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</si>
  <si>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</si>
  <si>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</si>
  <si>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</si>
  <si>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</si>
  <si>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</si>
  <si>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</si>
  <si>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</si>
  <si>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</si>
  <si>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</si>
  <si>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</si>
  <si>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</si>
  <si>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</si>
  <si>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</si>
  <si>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</si>
  <si>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</si>
  <si>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</si>
  <si>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</si>
  <si>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</si>
  <si>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</si>
  <si>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</si>
  <si>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</si>
  <si>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</si>
  <si>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</si>
  <si>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</si>
  <si>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</si>
  <si>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</si>
  <si>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</si>
  <si>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</si>
  <si>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</si>
  <si>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</si>
  <si>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</si>
  <si>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</si>
  <si>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</si>
  <si>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</si>
  <si>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</si>
  <si>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</si>
  <si>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</si>
  <si>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</si>
  <si>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</si>
  <si>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</si>
  <si>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</si>
  <si>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</si>
  <si>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</si>
  <si>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</si>
  <si>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</si>
  <si>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</si>
  <si>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</si>
  <si>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</si>
  <si>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</si>
  <si>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</si>
  <si>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</si>
  <si>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</si>
  <si>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</si>
  <si>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</si>
  <si>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</si>
  <si>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</si>
  <si>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</si>
  <si>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</si>
  <si>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</si>
  <si>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</si>
  <si>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</si>
  <si>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</si>
  <si>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</si>
  <si>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</si>
  <si>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</si>
  <si>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</si>
  <si>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</si>
  <si>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</si>
  <si>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</si>
  <si>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</si>
  <si>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</si>
  <si>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</si>
  <si>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</si>
  <si>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</si>
  <si>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</si>
  <si>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</si>
  <si>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</si>
  <si>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</si>
  <si>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</si>
  <si>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</si>
  <si>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</si>
  <si>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</si>
  <si>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</si>
  <si>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</si>
  <si>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</si>
  <si>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</si>
  <si>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</si>
  <si>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</si>
  <si>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</si>
  <si>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</si>
  <si>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</si>
  <si>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</si>
  <si>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</si>
  <si>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</si>
  <si>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</si>
  <si>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</si>
  <si>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</si>
  <si>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</si>
  <si>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</si>
  <si>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</si>
  <si>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</si>
  <si>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</si>
  <si>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</si>
  <si>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</si>
  <si>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</si>
  <si>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</si>
  <si>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</si>
  <si>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</si>
  <si>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</si>
  <si>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</si>
  <si>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</si>
  <si>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</si>
  <si>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</si>
  <si>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</si>
  <si>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</si>
  <si>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</si>
  <si>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</si>
  <si>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</si>
  <si>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</si>
  <si>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</si>
  <si>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</si>
  <si>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</si>
  <si>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</si>
  <si>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</si>
  <si>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</si>
  <si>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</si>
  <si>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</si>
  <si>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</si>
  <si>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</si>
  <si>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</si>
  <si>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</si>
  <si>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</si>
  <si>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</si>
  <si>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</si>
  <si>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</si>
  <si>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</si>
  <si>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</si>
  <si>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</si>
  <si>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</si>
  <si>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</si>
  <si>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</si>
  <si>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</si>
  <si>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</si>
  <si>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</si>
  <si>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</si>
  <si>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</si>
  <si>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</si>
  <si>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</si>
  <si>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</si>
  <si>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</si>
  <si>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</si>
  <si>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</si>
  <si>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</si>
  <si>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</si>
  <si>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</si>
  <si>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</si>
  <si>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</si>
  <si>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</si>
  <si>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</si>
  <si>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</si>
  <si>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</si>
  <si>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</si>
  <si>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</si>
  <si>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</si>
  <si>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</si>
  <si>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</si>
  <si>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</si>
  <si>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</si>
  <si>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</si>
  <si>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</si>
  <si>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</si>
  <si>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</si>
  <si>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</si>
  <si>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</si>
  <si>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</si>
  <si>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</si>
  <si>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</si>
  <si>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</si>
  <si>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</si>
  <si>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</si>
  <si>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</si>
  <si>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</si>
  <si>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</si>
  <si>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</si>
  <si>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</si>
  <si>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</si>
  <si>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</si>
  <si>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</si>
  <si>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</si>
  <si>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</si>
  <si>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</si>
  <si>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</si>
  <si>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</si>
  <si>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</si>
  <si>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</si>
  <si>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</si>
  <si>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</si>
  <si>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</si>
  <si>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</si>
  <si>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</si>
  <si>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</si>
  <si>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</si>
  <si>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</si>
  <si>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</si>
  <si>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</si>
  <si>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</si>
  <si>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</si>
  <si>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</si>
  <si>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</si>
  <si>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</si>
  <si>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</si>
  <si>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</si>
  <si>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</si>
  <si>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</si>
  <si>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</si>
  <si>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</si>
  <si>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</si>
  <si>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</si>
  <si>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</si>
  <si>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</si>
  <si>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</si>
  <si>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</si>
  <si>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</si>
  <si>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</si>
  <si>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</si>
  <si>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</si>
  <si>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</si>
  <si>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</si>
  <si>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</si>
  <si>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</si>
  <si>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</si>
  <si>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</si>
  <si>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</si>
  <si>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</si>
  <si>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</si>
  <si>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</si>
  <si>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</si>
  <si>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</si>
  <si>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</si>
  <si>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</si>
  <si>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</si>
  <si>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</si>
  <si>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</si>
  <si>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</si>
  <si>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</si>
  <si>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</si>
  <si>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</si>
  <si>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</si>
  <si>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</si>
  <si>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</si>
  <si>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</si>
  <si>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</si>
  <si>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</si>
  <si>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</si>
  <si>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</si>
  <si>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</si>
  <si>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</si>
  <si>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</si>
  <si>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</si>
  <si>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</si>
  <si>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</si>
  <si>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</si>
  <si>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</si>
  <si>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</si>
  <si>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</si>
  <si>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</si>
  <si>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</si>
  <si>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</si>
  <si>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</si>
  <si>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</si>
  <si>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</si>
  <si>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</si>
  <si>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</si>
  <si>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</si>
  <si>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</si>
  <si>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</si>
  <si>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</si>
  <si>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</si>
  <si>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</si>
  <si>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</si>
  <si>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</si>
  <si>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</si>
  <si>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</si>
  <si>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</si>
  <si>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</si>
  <si>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</si>
  <si>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</si>
  <si>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</si>
  <si>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</si>
  <si>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</si>
  <si>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</si>
  <si>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</si>
  <si>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</si>
  <si>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</si>
  <si>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</si>
  <si>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</si>
  <si>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</si>
  <si>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</si>
  <si>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</si>
  <si>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</si>
  <si>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</si>
  <si>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</si>
  <si>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</si>
  <si>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</si>
  <si>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</si>
  <si>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</si>
  <si>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</si>
  <si>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</si>
  <si>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</si>
  <si>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</si>
  <si>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</si>
  <si>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</si>
  <si>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</si>
  <si>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</si>
  <si>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</si>
  <si>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</si>
  <si>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</si>
  <si>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</si>
  <si>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</si>
  <si>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</si>
  <si>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</si>
  <si>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</si>
  <si>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</si>
  <si>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</si>
  <si>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</si>
  <si>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</si>
  <si>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</si>
  <si>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</si>
  <si>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</si>
  <si>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</si>
  <si>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</si>
  <si>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</si>
  <si>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</si>
  <si>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</si>
  <si>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</si>
  <si>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</si>
  <si>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</si>
  <si>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</si>
  <si>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</si>
  <si>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</si>
  <si>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</si>
  <si>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</si>
  <si>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</si>
  <si>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</si>
  <si>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</si>
  <si>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</si>
  <si>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</si>
  <si>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</si>
  <si>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</si>
  <si>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</si>
  <si>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</si>
  <si>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</si>
  <si>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</si>
  <si>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</si>
  <si>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</si>
  <si>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</si>
  <si>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</si>
  <si>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</si>
  <si>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</si>
  <si>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</si>
  <si>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</si>
  <si>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</si>
  <si>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</si>
  <si>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</si>
  <si>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</si>
  <si>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</si>
  <si>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</si>
  <si>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</si>
  <si>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</si>
  <si>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</si>
  <si>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</si>
  <si>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</si>
  <si>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</si>
  <si>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</si>
  <si>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</si>
  <si>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</si>
  <si>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</si>
  <si>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</si>
  <si>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</si>
  <si>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</si>
  <si>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</si>
  <si>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</si>
  <si>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</si>
  <si>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</si>
  <si>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</si>
  <si>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</si>
  <si>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</si>
  <si>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</si>
  <si>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</si>
  <si>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</si>
  <si>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</si>
  <si>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</si>
  <si>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</si>
  <si>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</si>
  <si>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</si>
  <si>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</si>
  <si>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</si>
  <si>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</si>
  <si>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</si>
  <si>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</si>
  <si>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</si>
  <si>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</si>
  <si>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</si>
  <si>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</si>
  <si>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</si>
  <si>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</si>
  <si>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</si>
  <si>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</si>
  <si>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</si>
  <si>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</si>
  <si>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</si>
  <si>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</si>
  <si>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</si>
  <si>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</si>
  <si>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</si>
  <si>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</si>
  <si>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</si>
  <si>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</si>
  <si>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</si>
  <si>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</si>
  <si>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</si>
  <si>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</si>
  <si>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</si>
  <si>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</si>
  <si>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</si>
  <si>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</si>
  <si>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</si>
  <si>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</si>
  <si>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</si>
  <si>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</si>
  <si>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</si>
  <si>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</si>
  <si>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</si>
  <si>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</si>
  <si>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</si>
  <si>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</si>
  <si>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</si>
  <si>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</si>
  <si>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</si>
  <si>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</si>
  <si>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</si>
  <si>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</si>
  <si>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</si>
  <si>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</si>
  <si>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</si>
  <si>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</si>
  <si>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</si>
  <si>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</si>
  <si>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</si>
  <si>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</si>
  <si>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</si>
  <si>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</si>
  <si>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</si>
  <si>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</si>
  <si>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</si>
  <si>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</si>
  <si>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</si>
  <si>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</si>
  <si>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</si>
  <si>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</si>
  <si>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</si>
  <si>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</si>
  <si>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</si>
  <si>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</si>
  <si>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</si>
  <si>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</si>
  <si>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</si>
  <si>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</si>
  <si>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</si>
  <si>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</si>
  <si>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</si>
  <si>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</si>
  <si>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</si>
  <si>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</si>
  <si>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</si>
  <si>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</si>
  <si>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</si>
  <si>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</si>
  <si>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</si>
  <si>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</si>
  <si>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</si>
  <si>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</si>
  <si>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</si>
  <si>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</si>
  <si>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</si>
  <si>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</si>
  <si>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</si>
  <si>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</si>
  <si>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</si>
  <si>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</si>
  <si>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</si>
  <si>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</si>
  <si>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</si>
  <si>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</si>
  <si>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</si>
  <si>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</si>
  <si>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</si>
  <si>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</si>
  <si>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</si>
  <si>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</si>
  <si>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</si>
  <si>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</si>
  <si>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</si>
  <si>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</si>
  <si>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</si>
  <si>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</si>
  <si>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</si>
  <si>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</si>
  <si>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</si>
  <si>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</si>
  <si>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</si>
  <si>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</si>
  <si>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</si>
  <si>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</si>
  <si>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</si>
  <si>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</si>
  <si>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</si>
  <si>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</si>
  <si>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</si>
  <si>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</si>
  <si>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</si>
  <si>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</si>
  <si>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</si>
  <si>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</si>
  <si>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</si>
  <si>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</si>
  <si>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</si>
  <si>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</si>
  <si>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</si>
  <si>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</si>
  <si>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</si>
  <si>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</si>
  <si>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</si>
  <si>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</si>
  <si>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</si>
  <si>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</si>
  <si>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</si>
  <si>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</si>
  <si>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</si>
  <si>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</si>
  <si>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</si>
  <si>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</si>
  <si>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</si>
  <si>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</si>
  <si>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</si>
  <si>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</si>
  <si>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</si>
  <si>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</si>
  <si>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</si>
  <si>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</si>
  <si>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</si>
  <si>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</si>
  <si>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</si>
  <si>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</si>
  <si>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</si>
  <si>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</si>
  <si>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</si>
  <si>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</si>
  <si>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</si>
  <si>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</si>
  <si>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</si>
  <si>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</si>
  <si>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</si>
  <si>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</si>
  <si>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</si>
  <si>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</si>
  <si>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</si>
  <si>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</si>
  <si>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</si>
  <si>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</si>
  <si>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</si>
  <si>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</si>
  <si>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</si>
  <si>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</si>
  <si>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</si>
  <si>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</si>
  <si>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</si>
  <si>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</si>
  <si>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</si>
  <si>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</si>
  <si>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</si>
  <si>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</si>
  <si>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</si>
  <si>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</si>
  <si>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</si>
  <si>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</si>
  <si>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</si>
  <si>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</si>
  <si>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</si>
  <si>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</si>
  <si>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</si>
  <si>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</si>
  <si>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</si>
  <si>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</si>
  <si>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</si>
  <si>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</si>
  <si>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</si>
  <si>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</si>
  <si>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</si>
  <si>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</si>
  <si>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</si>
  <si>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</si>
  <si>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</si>
  <si>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</si>
  <si>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</si>
  <si>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</si>
  <si>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</si>
  <si>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</si>
  <si>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</si>
  <si>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</si>
  <si>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</si>
  <si>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</si>
  <si>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</si>
  <si>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</si>
  <si>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</si>
  <si>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</si>
  <si>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</si>
  <si>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</si>
  <si>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</si>
  <si>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</si>
  <si>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</si>
  <si>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</si>
  <si>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</si>
  <si>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</si>
  <si>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</si>
  <si>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</si>
  <si>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</si>
  <si>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</si>
  <si>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</si>
  <si>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</si>
  <si>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</si>
  <si>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</si>
  <si>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</si>
  <si>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</si>
  <si>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</si>
  <si>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</si>
  <si>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</si>
  <si>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</si>
  <si>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</si>
  <si>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</si>
  <si>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</si>
  <si>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</si>
  <si>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</si>
  <si>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</si>
  <si>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</si>
  <si>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</si>
  <si>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</si>
  <si>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</si>
  <si>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</si>
  <si>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</si>
  <si>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</si>
  <si>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</si>
  <si>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</si>
  <si>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</si>
  <si>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</si>
  <si>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</si>
  <si>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</si>
  <si>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</si>
  <si>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</si>
  <si>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</si>
  <si>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</si>
  <si>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</si>
  <si>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</si>
  <si>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</si>
  <si>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</si>
  <si>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</si>
  <si>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</si>
  <si>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</si>
  <si>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</si>
  <si>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</si>
  <si>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</si>
  <si>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</si>
  <si>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</si>
  <si>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</si>
  <si>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</si>
  <si>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</si>
  <si>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</si>
  <si>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</si>
  <si>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</si>
  <si>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</si>
  <si>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</si>
  <si>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</si>
  <si>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</si>
  <si>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</si>
  <si>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</si>
  <si>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</si>
  <si>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</si>
  <si>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</si>
  <si>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</si>
  <si>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</si>
  <si>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</si>
  <si>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</si>
  <si>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</si>
  <si>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</si>
  <si>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</si>
  <si>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</si>
  <si>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</si>
  <si>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</si>
  <si>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</si>
  <si>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</si>
  <si>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</si>
  <si>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</si>
  <si>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</si>
  <si>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</si>
  <si>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</si>
  <si>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</si>
  <si>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</si>
  <si>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</si>
  <si>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</si>
  <si>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</si>
  <si>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</si>
  <si>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</si>
  <si>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</si>
  <si>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</si>
  <si>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</si>
  <si>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</si>
  <si>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</si>
  <si>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</si>
  <si>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</si>
  <si>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</si>
  <si>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</si>
  <si>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</si>
  <si>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</si>
  <si>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</si>
  <si>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</si>
  <si>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</si>
  <si>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</si>
  <si>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</si>
  <si>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</si>
  <si>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</si>
  <si>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</si>
  <si>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</si>
  <si>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</si>
  <si>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</si>
  <si>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</si>
  <si>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</si>
  <si>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</si>
  <si>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</si>
  <si>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</si>
  <si>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</si>
  <si>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</si>
  <si>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</si>
  <si>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</si>
  <si>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</si>
  <si>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</si>
  <si>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</si>
  <si>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</si>
  <si>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</si>
  <si>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</si>
  <si>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</si>
  <si>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</si>
  <si>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</si>
  <si>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</si>
  <si>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</si>
  <si>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</si>
  <si>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</si>
  <si>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</si>
  <si>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</si>
  <si>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</si>
  <si>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</si>
  <si>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</si>
  <si>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</si>
  <si>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</si>
  <si>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</si>
  <si>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</si>
  <si>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</si>
  <si>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</si>
  <si>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</si>
  <si>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</si>
  <si>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</si>
  <si>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</si>
  <si>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</si>
  <si>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</si>
  <si>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</si>
  <si>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</si>
  <si>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</si>
  <si>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</si>
  <si>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</si>
  <si>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</si>
  <si>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</si>
  <si>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</si>
  <si>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</si>
  <si>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</si>
  <si>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</si>
  <si>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</si>
  <si>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</si>
  <si>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</si>
  <si>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</si>
  <si>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</si>
  <si>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</si>
  <si>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</si>
  <si>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</si>
  <si>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</si>
  <si>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</si>
  <si>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</si>
  <si>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</si>
  <si>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</si>
  <si>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</si>
  <si>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</si>
  <si>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</si>
  <si>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</si>
  <si>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</si>
  <si>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</si>
  <si>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</si>
  <si>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</si>
  <si>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</si>
  <si>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</si>
  <si>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</si>
  <si>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</si>
  <si>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</si>
  <si>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</si>
  <si>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</si>
  <si>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</si>
  <si>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</si>
  <si>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</si>
  <si>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</si>
  <si>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</si>
  <si>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</si>
  <si>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</si>
  <si>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</si>
  <si>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</si>
  <si>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</si>
  <si>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</si>
  <si>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</si>
  <si>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</si>
  <si>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</si>
  <si>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</si>
  <si>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</si>
  <si>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</si>
  <si>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</si>
  <si>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</si>
  <si>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</si>
  <si>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</si>
  <si>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</si>
  <si>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</si>
  <si>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</si>
  <si>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</si>
  <si>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</si>
  <si>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</si>
  <si>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</si>
  <si>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</si>
  <si>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</si>
  <si>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</si>
  <si>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</si>
  <si>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</si>
  <si>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</si>
  <si>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</si>
  <si>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</si>
  <si>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</si>
  <si>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</si>
  <si>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</si>
  <si>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</si>
  <si>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</si>
  <si>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</si>
  <si>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</si>
  <si>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</si>
  <si>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</si>
  <si>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</si>
  <si>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</si>
  <si>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</si>
  <si>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</si>
  <si>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</si>
  <si>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</si>
  <si>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</si>
  <si>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</si>
  <si>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</si>
  <si>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</si>
  <si>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</si>
  <si>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</si>
  <si>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</si>
  <si>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</si>
  <si>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</si>
  <si>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</si>
  <si>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</si>
  <si>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</si>
  <si>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</si>
  <si>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</si>
  <si>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</si>
  <si>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</si>
  <si>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</si>
  <si>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</si>
  <si>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</si>
  <si>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</si>
  <si>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</si>
  <si>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</si>
  <si>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</si>
  <si>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</si>
  <si>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</si>
  <si>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</si>
  <si>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</si>
  <si>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</si>
  <si>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</si>
  <si>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</si>
  <si>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</si>
  <si>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</si>
  <si>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</si>
  <si>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</si>
  <si>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</si>
  <si>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</si>
  <si>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</si>
  <si>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</si>
  <si>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</si>
  <si>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</si>
  <si>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</si>
  <si>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</si>
  <si>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</si>
  <si>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</si>
  <si>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</si>
  <si>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</si>
  <si>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</si>
  <si>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</si>
  <si>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</si>
  <si>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</si>
  <si>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</si>
  <si>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</si>
  <si>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</si>
  <si>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</si>
  <si>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</si>
  <si>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</si>
  <si>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</si>
  <si>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</si>
  <si>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</si>
  <si>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</si>
  <si>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</si>
  <si>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</si>
  <si>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</si>
  <si>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</si>
  <si>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</si>
  <si>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</si>
  <si>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</si>
  <si>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</si>
  <si>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</si>
  <si>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</si>
  <si>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</si>
  <si>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</si>
  <si>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</si>
  <si>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</si>
  <si>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</si>
  <si>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</si>
  <si>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</si>
  <si>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</si>
  <si>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</si>
  <si>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</si>
  <si>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</si>
  <si>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</si>
  <si>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</si>
  <si>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</si>
  <si>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</si>
  <si>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</si>
  <si>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</si>
  <si>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</si>
  <si>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</si>
  <si>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</si>
  <si>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</si>
  <si>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</si>
  <si>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</si>
  <si>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</si>
  <si>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</si>
  <si>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</si>
  <si>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</si>
  <si>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</si>
  <si>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</si>
  <si>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</si>
  <si>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</si>
  <si>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</si>
  <si>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</si>
  <si>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</si>
  <si>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</si>
  <si>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</si>
  <si>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</si>
  <si>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</si>
  <si>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</si>
  <si>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</si>
  <si>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</si>
  <si>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</si>
  <si>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</si>
  <si>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</si>
  <si>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</si>
  <si>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</si>
  <si>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</si>
  <si>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</si>
  <si>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</si>
  <si>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</si>
  <si>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</si>
  <si>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</si>
  <si>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</si>
  <si>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</si>
  <si>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</si>
  <si>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</si>
  <si>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</si>
  <si>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</si>
  <si>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</si>
  <si>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</si>
  <si>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</si>
  <si>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</si>
  <si>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</si>
  <si>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</si>
  <si>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</si>
  <si>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</si>
  <si>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</si>
  <si>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</si>
  <si>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</si>
  <si>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</si>
  <si>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</si>
  <si>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</si>
  <si>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</si>
  <si>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</si>
  <si>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</si>
  <si>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</si>
  <si>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</si>
  <si>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</si>
  <si>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</si>
  <si>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</si>
  <si>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</si>
  <si>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</si>
  <si>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</si>
  <si>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</si>
  <si>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</si>
  <si>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</si>
  <si>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</si>
  <si>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</si>
  <si>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</si>
  <si>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</si>
  <si>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</si>
  <si>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</si>
  <si>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</si>
  <si>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</si>
  <si>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</si>
  <si>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</si>
  <si>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</si>
  <si>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</si>
  <si>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</si>
  <si>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</si>
  <si>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</si>
  <si>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</si>
  <si>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</si>
  <si>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</si>
  <si>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</si>
  <si>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</si>
  <si>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</si>
  <si>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</si>
  <si>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</si>
  <si>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</si>
  <si>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</si>
  <si>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</si>
  <si>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</si>
  <si>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</si>
  <si>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</si>
  <si>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</si>
  <si>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</si>
  <si>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</si>
  <si>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</si>
  <si>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</si>
  <si>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</si>
  <si>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</si>
  <si>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</si>
  <si>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</si>
  <si>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</si>
  <si>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</si>
  <si>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</si>
  <si>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</si>
  <si>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</si>
  <si>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</si>
  <si>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</si>
  <si>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</si>
  <si>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</si>
  <si>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</si>
  <si>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</si>
  <si>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</si>
  <si>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</si>
  <si>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</si>
  <si>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</si>
  <si>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</si>
  <si>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</si>
  <si>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</si>
  <si>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</si>
  <si>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</si>
  <si>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</si>
  <si>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</si>
  <si>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</si>
  <si>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</si>
  <si>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</si>
  <si>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</si>
  <si>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</si>
  <si>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</si>
  <si>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</si>
  <si>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</si>
  <si>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</si>
  <si>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</si>
  <si>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</si>
  <si>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</si>
  <si>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</si>
  <si>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</si>
  <si>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</si>
  <si>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</si>
  <si>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</si>
  <si>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</si>
  <si>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</si>
  <si>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</si>
  <si>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</si>
  <si>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</si>
  <si>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</si>
  <si>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</si>
  <si>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</si>
  <si>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</si>
  <si>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</si>
  <si>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</si>
  <si>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</si>
  <si>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</si>
  <si>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</si>
  <si>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</si>
  <si>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</si>
  <si>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</si>
  <si>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</si>
  <si>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</si>
  <si>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</si>
  <si>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</si>
  <si>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</si>
  <si>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</si>
  <si>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</si>
  <si>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</si>
  <si>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</si>
  <si>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</si>
  <si>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</si>
  <si>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</si>
  <si>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</si>
  <si>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</si>
  <si>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</si>
  <si>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</si>
  <si>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</si>
  <si>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</si>
  <si>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</si>
  <si>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</si>
  <si>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</si>
  <si>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</si>
  <si>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</si>
  <si>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</si>
  <si>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</si>
  <si>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</si>
  <si>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</si>
  <si>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</si>
  <si>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</si>
  <si>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</si>
  <si>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</si>
  <si>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</si>
  <si>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</si>
  <si>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</si>
  <si>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</si>
  <si>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</si>
  <si>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</si>
  <si>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</si>
  <si>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</si>
  <si>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</si>
  <si>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</si>
  <si>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</si>
  <si>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</si>
  <si>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</si>
  <si>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</si>
  <si>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</si>
  <si>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</si>
  <si>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</si>
  <si>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</si>
  <si>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</si>
  <si>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</si>
  <si>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</si>
  <si>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</si>
  <si>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</si>
  <si>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</si>
  <si>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</si>
  <si>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</si>
  <si>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</si>
  <si>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</si>
  <si>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</si>
  <si>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</si>
  <si>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</si>
  <si>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</si>
  <si>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</si>
  <si>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</si>
  <si>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</si>
  <si>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</si>
  <si>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</si>
  <si>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</si>
  <si>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</si>
  <si>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</si>
  <si>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</si>
  <si>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</si>
  <si>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</si>
  <si>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</si>
  <si>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</si>
  <si>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</si>
  <si>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</si>
  <si>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</si>
  <si>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</si>
  <si>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</si>
  <si>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</si>
  <si>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</si>
  <si>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</si>
  <si>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</si>
  <si>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</si>
  <si>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</si>
  <si>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</si>
  <si>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</si>
  <si>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</si>
  <si>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</si>
  <si>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</si>
  <si>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</si>
  <si>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</si>
  <si>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</si>
  <si>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</si>
  <si>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</si>
  <si>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</si>
  <si>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</si>
  <si>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</si>
  <si>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</si>
  <si>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</si>
  <si>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</si>
  <si>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</si>
  <si>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</si>
  <si>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</si>
  <si>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</si>
  <si>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</si>
  <si>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</si>
  <si>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</si>
  <si>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</si>
  <si>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</si>
  <si>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</si>
  <si>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</si>
  <si>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</si>
  <si>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</si>
  <si>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</si>
  <si>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</si>
  <si>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</si>
  <si>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</si>
  <si>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</si>
  <si>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</si>
  <si>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</si>
  <si>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</si>
  <si>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</si>
  <si>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</si>
  <si>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</si>
  <si>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</si>
  <si>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</si>
  <si>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</si>
  <si>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</si>
  <si>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</si>
  <si>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</si>
  <si>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</si>
  <si>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</si>
  <si>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</si>
  <si>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</si>
  <si>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</si>
  <si>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</si>
  <si>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</si>
  <si>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</si>
  <si>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</si>
  <si>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</si>
  <si>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</si>
  <si>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</si>
  <si>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</si>
  <si>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</si>
  <si>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</si>
  <si>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</si>
  <si>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</si>
  <si>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</si>
  <si>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</si>
  <si>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</si>
  <si>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</si>
  <si>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</si>
  <si>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</si>
  <si>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</si>
  <si>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</si>
  <si>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</si>
  <si>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</si>
  <si>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</si>
  <si>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</si>
  <si>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</si>
  <si>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</si>
  <si>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</si>
  <si>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</si>
  <si>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</si>
  <si>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</si>
  <si>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</si>
  <si>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</si>
  <si>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</si>
  <si>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</si>
  <si>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</si>
  <si>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</si>
  <si>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</si>
  <si>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</si>
  <si>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</si>
  <si>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</si>
  <si>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</si>
  <si>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</si>
  <si>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</si>
  <si>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</si>
  <si>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</si>
  <si>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</si>
  <si>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</si>
  <si>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</si>
  <si>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</si>
  <si>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</si>
  <si>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</si>
  <si>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</si>
  <si>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</si>
  <si>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</si>
  <si>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</si>
  <si>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</si>
  <si>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</si>
  <si>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</si>
  <si>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</si>
  <si>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</si>
  <si>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</si>
  <si>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</si>
  <si>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</si>
  <si>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</si>
  <si>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</si>
  <si>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</si>
  <si>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</si>
  <si>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</si>
  <si>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</si>
  <si>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</si>
  <si>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</si>
  <si>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</si>
  <si>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</si>
  <si>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</si>
  <si>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</si>
  <si>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</si>
  <si>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</si>
  <si>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</si>
  <si>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</si>
  <si>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</si>
  <si>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</si>
  <si>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</si>
  <si>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</si>
  <si>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</si>
  <si>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</si>
  <si>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</si>
  <si>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</si>
  <si>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</si>
  <si>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</si>
  <si>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</si>
  <si>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</si>
  <si>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</si>
  <si>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</si>
  <si>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</si>
  <si>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</si>
  <si>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</si>
  <si>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</si>
  <si>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</si>
  <si>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</si>
  <si>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</si>
  <si>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</si>
  <si>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</si>
  <si>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</si>
  <si>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</si>
  <si>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</si>
  <si>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</si>
  <si>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</si>
  <si>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</si>
  <si>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</si>
  <si>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</si>
  <si>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</si>
  <si>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</si>
  <si>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</si>
  <si>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</si>
  <si>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</si>
  <si>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</si>
  <si>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</si>
  <si>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</si>
  <si>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</si>
  <si>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</si>
  <si>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</si>
  <si>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</si>
  <si>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</si>
  <si>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</si>
  <si>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</si>
  <si>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</si>
  <si>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</si>
  <si>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</si>
  <si>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</si>
  <si>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</si>
  <si>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</si>
  <si>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</si>
  <si>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</si>
  <si>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</si>
  <si>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</si>
  <si>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</si>
  <si>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</si>
  <si>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</si>
  <si>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</si>
  <si>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</si>
  <si>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</si>
  <si>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</si>
  <si>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</si>
  <si>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</si>
  <si>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</si>
  <si>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</si>
  <si>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</si>
  <si>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</si>
  <si>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</si>
  <si>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</si>
  <si>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</si>
  <si>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</si>
  <si>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</si>
  <si>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</si>
  <si>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</si>
  <si>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</si>
  <si>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</si>
  <si>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</si>
  <si>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</si>
  <si>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</si>
  <si>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</si>
  <si>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</si>
  <si>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</si>
  <si>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</si>
  <si>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</si>
  <si>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</si>
  <si>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</si>
  <si>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</si>
  <si>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</si>
  <si>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</si>
  <si>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</si>
  <si>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</si>
  <si>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</si>
  <si>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</si>
  <si>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</si>
  <si>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</si>
  <si>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</si>
  <si>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</si>
  <si>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</si>
  <si>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</si>
  <si>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</si>
  <si>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</si>
  <si>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</si>
  <si>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</si>
  <si>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</si>
  <si>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</si>
  <si>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</si>
  <si>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</si>
  <si>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</si>
  <si>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</si>
  <si>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</si>
  <si>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</si>
  <si>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</si>
  <si>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</si>
  <si>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</si>
  <si>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</si>
  <si>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</si>
  <si>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</si>
  <si>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</si>
  <si>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</si>
  <si>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</si>
  <si>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</si>
  <si>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</si>
  <si>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</si>
  <si>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</si>
  <si>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</si>
  <si>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</si>
  <si>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</si>
  <si>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</si>
  <si>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</si>
  <si>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</si>
  <si>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</si>
  <si>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</si>
  <si>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</si>
  <si>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</si>
  <si>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</si>
  <si>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</si>
  <si>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</si>
  <si>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</si>
  <si>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</si>
  <si>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</si>
  <si>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</si>
  <si>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</si>
  <si>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</si>
  <si>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</si>
  <si>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</si>
  <si>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</si>
  <si>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</si>
  <si>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</si>
  <si>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</si>
  <si>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</si>
  <si>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</si>
  <si>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</si>
  <si>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</si>
  <si>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</si>
  <si>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</si>
  <si>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</si>
  <si>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</si>
  <si>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</si>
  <si>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</si>
  <si>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</si>
  <si>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</si>
  <si>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</si>
  <si>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</si>
  <si>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</si>
  <si>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</si>
  <si>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</si>
  <si>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</si>
  <si>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</si>
  <si>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</si>
  <si>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</si>
  <si>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</si>
  <si>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</si>
  <si>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</si>
  <si>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</si>
  <si>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</si>
  <si>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</si>
  <si>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</si>
  <si>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</si>
  <si>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</si>
  <si>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</si>
  <si>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</si>
  <si>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</si>
  <si>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</si>
  <si>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</si>
  <si>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</si>
  <si>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</si>
  <si>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</si>
  <si>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</si>
  <si>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</si>
  <si>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</si>
  <si>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</si>
  <si>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</si>
  <si>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</si>
  <si>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</si>
  <si>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</si>
  <si>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</si>
  <si>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</si>
  <si>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</si>
  <si>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</si>
  <si>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</si>
  <si>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</si>
  <si>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</si>
  <si>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</si>
  <si>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</si>
  <si>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</si>
  <si>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</si>
  <si>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</si>
  <si>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</si>
  <si>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</si>
  <si>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</si>
  <si>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</si>
  <si>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</si>
  <si>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</si>
  <si>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</si>
  <si>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</si>
  <si>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</si>
  <si>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</si>
  <si>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</si>
  <si>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</si>
  <si>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</si>
  <si>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</si>
  <si>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</si>
  <si>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</si>
  <si>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</si>
  <si>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</si>
  <si>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</si>
  <si>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</si>
  <si>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</si>
  <si>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</si>
  <si>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</si>
  <si>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</si>
  <si>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</si>
  <si>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</si>
  <si>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</si>
  <si>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</si>
  <si>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</si>
  <si>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</si>
  <si>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</si>
  <si>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</si>
  <si>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</si>
  <si>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</si>
  <si>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</si>
  <si>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</si>
  <si>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</si>
  <si>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</si>
  <si>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</si>
  <si>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</si>
  <si>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</si>
  <si>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</si>
  <si>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</si>
  <si>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</si>
  <si>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</si>
  <si>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</si>
  <si>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</si>
  <si>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</si>
  <si>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</si>
  <si>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</si>
  <si>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</si>
  <si>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</si>
  <si>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</si>
  <si>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</si>
  <si>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</si>
  <si>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</si>
  <si>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</si>
  <si>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</si>
  <si>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</si>
  <si>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</si>
  <si>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</si>
  <si>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</si>
  <si>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</si>
  <si>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</si>
  <si>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</si>
  <si>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</si>
  <si>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</si>
  <si>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</si>
  <si>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</si>
  <si>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</si>
  <si>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</si>
  <si>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</si>
  <si>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</si>
  <si>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</si>
  <si>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</si>
  <si>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</si>
  <si>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</si>
  <si>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</si>
  <si>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</si>
  <si>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</si>
  <si>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</si>
  <si>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</si>
  <si>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</si>
  <si>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</si>
  <si>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</si>
  <si>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</si>
  <si>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</si>
  <si>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</si>
  <si>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</si>
  <si>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</si>
  <si>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</si>
  <si>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</si>
  <si>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</si>
  <si>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</si>
  <si>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</si>
  <si>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</si>
  <si>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</si>
  <si>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</si>
  <si>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</si>
  <si>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</si>
  <si>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</si>
  <si>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</si>
  <si>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</si>
  <si>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</si>
  <si>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</si>
  <si>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</si>
  <si>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</si>
  <si>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</si>
  <si>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</si>
  <si>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</si>
  <si>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</si>
  <si>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</si>
  <si>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</si>
  <si>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</si>
  <si>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</si>
  <si>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</si>
  <si>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</si>
  <si>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</si>
  <si>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</si>
  <si>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</si>
  <si>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</si>
  <si>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</si>
  <si>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</si>
  <si>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</si>
  <si>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</si>
  <si>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</si>
  <si>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</si>
  <si>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</si>
  <si>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</si>
  <si>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</si>
  <si>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</si>
  <si>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</si>
  <si>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</si>
  <si>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</si>
  <si>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</si>
  <si>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</si>
  <si>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</si>
  <si>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</si>
  <si>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</si>
  <si>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</si>
  <si>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</si>
  <si>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</si>
  <si>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</si>
  <si>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</si>
  <si>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</si>
  <si>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</si>
  <si>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</si>
  <si>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</si>
  <si>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</si>
  <si>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</si>
  <si>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</si>
  <si>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</si>
  <si>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</si>
  <si>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</si>
  <si>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</si>
  <si>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</si>
  <si>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</si>
  <si>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</si>
  <si>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</si>
  <si>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</si>
  <si>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</si>
  <si>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</si>
  <si>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</si>
  <si>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</si>
  <si>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</si>
  <si>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</si>
  <si>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</si>
  <si>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</si>
  <si>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</si>
  <si>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</si>
  <si>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</si>
  <si>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</si>
  <si>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</si>
  <si>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</si>
  <si>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</si>
  <si>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</si>
  <si>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</si>
  <si>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</si>
  <si>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</si>
  <si>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</si>
  <si>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</si>
  <si>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</si>
  <si>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</si>
  <si>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</si>
  <si>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</si>
  <si>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</si>
  <si>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</si>
  <si>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</si>
  <si>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</si>
  <si>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</si>
  <si>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</si>
  <si>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</si>
  <si>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</si>
  <si>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</si>
  <si>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</si>
  <si>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</si>
  <si>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</si>
  <si>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</si>
  <si>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</si>
  <si>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</si>
  <si>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</si>
  <si>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</si>
  <si>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</si>
  <si>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</si>
  <si>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</si>
  <si>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</si>
  <si>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</si>
  <si>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</si>
  <si>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</si>
  <si>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</si>
  <si>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</si>
  <si>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</si>
  <si>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</si>
  <si>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</si>
  <si>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</si>
  <si>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</si>
  <si>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</si>
  <si>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</si>
  <si>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</si>
  <si>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</si>
  <si>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</si>
  <si>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</si>
  <si>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</si>
  <si>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</si>
  <si>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</si>
  <si>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</si>
  <si>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</si>
  <si>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</si>
  <si>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</si>
  <si>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</si>
  <si>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</si>
  <si>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</si>
  <si>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</si>
  <si>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</si>
  <si>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</si>
  <si>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</si>
  <si>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</si>
  <si>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</si>
  <si>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</si>
  <si>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</si>
  <si>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</si>
  <si>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</si>
  <si>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</si>
  <si>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</si>
  <si>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</si>
  <si>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</si>
  <si>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</si>
  <si>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</si>
  <si>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</si>
  <si>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</si>
  <si>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</si>
  <si>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</si>
  <si>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</si>
  <si>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</si>
  <si>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</si>
  <si>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</si>
  <si>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</si>
  <si>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</si>
  <si>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</si>
  <si>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</si>
  <si>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</si>
  <si>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</si>
  <si>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</si>
  <si>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</si>
  <si>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</si>
  <si>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</si>
  <si>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</si>
  <si>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</si>
  <si>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</si>
  <si>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</si>
  <si>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</si>
  <si>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</si>
  <si>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</si>
  <si>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</si>
  <si>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</si>
  <si>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</si>
  <si>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</si>
  <si>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</si>
  <si>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</si>
  <si>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</si>
  <si>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</si>
  <si>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</si>
  <si>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</si>
  <si>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</si>
  <si>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</si>
  <si>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</si>
  <si>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</si>
  <si>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</si>
  <si>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</si>
  <si>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</si>
  <si>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</si>
  <si>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</si>
  <si>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</si>
  <si>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</si>
  <si>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</si>
  <si>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</si>
  <si>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</si>
  <si>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</si>
  <si>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</si>
  <si>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</si>
  <si>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</si>
  <si>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</si>
  <si>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</si>
  <si>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</si>
  <si>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</si>
  <si>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</si>
  <si>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</si>
  <si>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</si>
  <si>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</si>
  <si>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</si>
  <si>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</si>
  <si>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</si>
  <si>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</si>
  <si>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</si>
  <si>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</si>
  <si>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</si>
  <si>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</si>
  <si>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</si>
  <si>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</si>
  <si>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</si>
  <si>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</si>
  <si>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</si>
  <si>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</si>
  <si>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</si>
  <si>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</si>
  <si>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</si>
  <si>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</si>
  <si>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</si>
  <si>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</si>
  <si>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</si>
  <si>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</si>
  <si>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</si>
  <si>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</si>
  <si>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</si>
  <si>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</si>
  <si>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</si>
  <si>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</si>
  <si>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</si>
  <si>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</si>
  <si>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</si>
  <si>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</si>
  <si>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</si>
  <si>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</si>
  <si>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</si>
  <si>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</si>
  <si>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</si>
  <si>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</si>
  <si>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</si>
  <si>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</si>
  <si>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</si>
  <si>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</si>
  <si>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</si>
  <si>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</si>
  <si>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</si>
  <si>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</si>
  <si>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</si>
  <si>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</si>
  <si>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</si>
  <si>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</si>
  <si>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</si>
  <si>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</si>
  <si>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</si>
  <si>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</si>
  <si>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</si>
  <si>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</si>
  <si>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</si>
  <si>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</si>
  <si>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</si>
  <si>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</si>
  <si>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</si>
  <si>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</si>
  <si>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</si>
  <si>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</si>
  <si>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</si>
  <si>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</si>
  <si>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</si>
  <si>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</si>
  <si>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</si>
  <si>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</si>
  <si>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</si>
  <si>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</si>
  <si>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</si>
  <si>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</si>
  <si>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</si>
  <si>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</si>
  <si>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</si>
  <si>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</si>
  <si>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</si>
  <si>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</si>
  <si>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</si>
  <si>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</si>
  <si>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</si>
  <si>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</si>
  <si>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</si>
  <si>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</si>
  <si>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</si>
  <si>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</si>
  <si>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</si>
  <si>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</si>
  <si>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</si>
  <si>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</si>
  <si>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</si>
  <si>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</si>
  <si>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</si>
  <si>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</si>
  <si>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</si>
  <si>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</si>
  <si>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</si>
  <si>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</si>
  <si>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</si>
  <si>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</si>
  <si>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</si>
  <si>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</si>
  <si>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</si>
  <si>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</si>
  <si>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</si>
  <si>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</si>
  <si>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</si>
  <si>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</si>
  <si>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</si>
  <si>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</si>
  <si>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</si>
  <si>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</si>
  <si>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</si>
  <si>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</si>
  <si>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</si>
  <si>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</si>
  <si>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</si>
  <si>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</si>
  <si>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</si>
  <si>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</si>
  <si>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</si>
  <si>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</si>
  <si>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</si>
  <si>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</si>
  <si>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</si>
  <si>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</si>
  <si>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</si>
  <si>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</si>
  <si>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</si>
  <si>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</si>
  <si>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</si>
  <si>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</si>
  <si>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</si>
  <si>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</si>
  <si>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</si>
  <si>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</si>
  <si>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</si>
  <si>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</si>
  <si>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</si>
  <si>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</si>
  <si>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</si>
  <si>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</si>
  <si>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</si>
  <si>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</si>
  <si>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</si>
  <si>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</si>
  <si>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</si>
  <si>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</si>
  <si>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</si>
  <si>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</si>
  <si>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</si>
  <si>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</si>
  <si>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</si>
  <si>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</si>
  <si>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</si>
  <si>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</si>
  <si>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</si>
  <si>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</si>
  <si>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</si>
  <si>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</si>
  <si>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</si>
  <si>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</si>
  <si>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</si>
  <si>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</si>
  <si>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</si>
  <si>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</si>
  <si>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</si>
  <si>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</si>
  <si>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</si>
  <si>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</si>
  <si>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</si>
  <si>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</si>
  <si>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</si>
  <si>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</si>
  <si>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</si>
  <si>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</si>
  <si>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</si>
  <si>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</si>
  <si>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</si>
  <si>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</si>
  <si>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</si>
  <si>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</si>
  <si>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</si>
  <si>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</si>
  <si>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</si>
  <si>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</si>
  <si>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</si>
  <si>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</si>
  <si>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</si>
  <si>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</si>
  <si>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</si>
  <si>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</si>
  <si>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</si>
  <si>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</si>
  <si>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</si>
  <si>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</si>
  <si>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</si>
  <si>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</si>
  <si>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</si>
  <si>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</si>
  <si>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</si>
  <si>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</si>
  <si>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</si>
  <si>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</si>
  <si>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</si>
  <si>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</si>
  <si>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</si>
  <si>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</si>
  <si>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</si>
  <si>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</si>
  <si>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</si>
  <si>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</si>
  <si>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</si>
  <si>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</si>
  <si>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</si>
  <si>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</si>
  <si>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</si>
  <si>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</si>
  <si>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</si>
  <si>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</si>
  <si>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</si>
  <si>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</si>
  <si>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</si>
  <si>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</si>
  <si>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</si>
  <si>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</si>
  <si>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</si>
  <si>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</si>
  <si>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</si>
  <si>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</si>
  <si>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</si>
  <si>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</si>
  <si>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</si>
  <si>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</si>
  <si>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</si>
  <si>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</si>
  <si>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</si>
  <si>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</si>
  <si>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</si>
  <si>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</si>
  <si>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</si>
  <si>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</si>
  <si>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</si>
  <si>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</si>
  <si>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</si>
  <si>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</si>
  <si>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</si>
  <si>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</si>
  <si>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</si>
  <si>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</si>
  <si>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</si>
  <si>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</si>
  <si>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</si>
  <si>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</si>
  <si>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</si>
  <si>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</si>
  <si>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</si>
  <si>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</si>
  <si>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</si>
  <si>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</si>
  <si>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</si>
  <si>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</si>
  <si>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</si>
  <si>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</si>
  <si>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</si>
  <si>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</si>
  <si>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</si>
  <si>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</si>
  <si>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</si>
  <si>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</si>
  <si>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</si>
  <si>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</si>
  <si>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</si>
  <si>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</si>
  <si>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</si>
  <si>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</si>
  <si>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</si>
  <si>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</si>
  <si>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</si>
  <si>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</si>
  <si>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</si>
  <si>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</si>
  <si>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</si>
  <si>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</si>
  <si>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</si>
  <si>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</si>
  <si>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</si>
  <si>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</si>
  <si>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</si>
  <si>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</si>
  <si>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</si>
  <si>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</si>
  <si>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</si>
  <si>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</si>
  <si>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</si>
  <si>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</si>
  <si>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</si>
  <si>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</si>
  <si>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</si>
  <si>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</si>
  <si>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</si>
  <si>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</si>
  <si>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</si>
  <si>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</si>
  <si>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</si>
  <si>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</si>
  <si>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</si>
  <si>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</si>
  <si>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</si>
  <si>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</si>
  <si>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</si>
  <si>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</si>
  <si>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</si>
  <si>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</si>
  <si>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</si>
  <si>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</si>
  <si>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</si>
  <si>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</si>
  <si>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</si>
  <si>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</si>
  <si>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</si>
  <si>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</si>
  <si>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</si>
  <si>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</si>
  <si>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</si>
  <si>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</si>
  <si>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</si>
  <si>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</si>
  <si>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</si>
  <si>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</si>
  <si>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</si>
  <si>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</si>
  <si>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</si>
  <si>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</si>
  <si>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</si>
  <si>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</si>
  <si>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</si>
  <si>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</si>
  <si>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</si>
  <si>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</si>
  <si>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</si>
  <si>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</si>
  <si>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</si>
  <si>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</si>
  <si>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</si>
  <si>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</si>
  <si>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</si>
  <si>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</si>
  <si>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</si>
  <si>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</si>
  <si>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</si>
  <si>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</si>
  <si>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</si>
  <si>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</si>
  <si>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</si>
  <si>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</si>
  <si>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</si>
  <si>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</si>
  <si>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</si>
  <si>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</si>
  <si>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</si>
  <si>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</si>
  <si>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</si>
  <si>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</si>
  <si>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</si>
  <si>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</si>
  <si>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</si>
  <si>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</si>
  <si>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</si>
  <si>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</si>
  <si>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</si>
  <si>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</si>
  <si>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</si>
  <si>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</si>
  <si>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</si>
  <si>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</si>
  <si>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</si>
  <si>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</si>
  <si>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</si>
  <si>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</si>
  <si>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</si>
  <si>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</si>
  <si>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</si>
  <si>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</si>
  <si>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</si>
  <si>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</si>
  <si>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</si>
  <si>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</si>
  <si>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</si>
  <si>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</si>
  <si>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</si>
  <si>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</si>
  <si>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</si>
  <si>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</si>
  <si>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</si>
  <si>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</si>
  <si>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</si>
  <si>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</si>
  <si>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</si>
  <si>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</si>
  <si>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</si>
  <si>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</si>
  <si>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</si>
  <si>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</si>
  <si>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</si>
  <si>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</si>
  <si>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</si>
  <si>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</si>
  <si>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</si>
  <si>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</si>
  <si>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</si>
  <si>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</si>
  <si>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</si>
  <si>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</si>
  <si>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</si>
  <si>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</si>
  <si>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</si>
  <si>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</si>
  <si>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</si>
  <si>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</si>
  <si>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</si>
  <si>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</si>
  <si>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</si>
  <si>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</si>
  <si>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</si>
  <si>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</si>
  <si>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</si>
  <si>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</si>
  <si>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</si>
  <si>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</si>
  <si>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</si>
  <si>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</si>
  <si>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</si>
  <si>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</si>
  <si>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</si>
  <si>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</si>
  <si>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</si>
  <si>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</si>
  <si>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</si>
  <si>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</si>
  <si>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</si>
  <si>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</si>
  <si>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</si>
  <si>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</si>
  <si>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</si>
  <si>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</si>
  <si>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</si>
  <si>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</si>
  <si>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</si>
  <si>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</si>
  <si>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</si>
  <si>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</si>
  <si>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</si>
  <si>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</si>
  <si>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</si>
  <si>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</si>
  <si>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</si>
  <si>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</si>
  <si>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</si>
  <si>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</si>
  <si>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</si>
  <si>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</si>
  <si>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</si>
  <si>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</si>
  <si>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</si>
  <si>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</si>
  <si>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</si>
  <si>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</si>
  <si>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</si>
  <si>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</si>
  <si>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</si>
  <si>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</si>
  <si>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</si>
  <si>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</si>
  <si>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</si>
  <si>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</si>
  <si>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</si>
  <si>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</si>
  <si>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</si>
  <si>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</si>
  <si>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</si>
  <si>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</si>
  <si>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</si>
  <si>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</si>
  <si>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</si>
  <si>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</si>
  <si>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</si>
  <si>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</si>
  <si>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</si>
  <si>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</si>
  <si>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</si>
  <si>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</si>
  <si>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</si>
  <si>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</si>
  <si>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</si>
  <si>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</si>
  <si>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</si>
  <si>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</si>
  <si>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</si>
  <si>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</si>
  <si>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</si>
  <si>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</si>
  <si>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</si>
  <si>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</si>
  <si>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</si>
  <si>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</si>
  <si>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</si>
  <si>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</si>
  <si>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</si>
  <si>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</si>
  <si>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</si>
  <si>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</si>
  <si>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</si>
  <si>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</si>
  <si>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</si>
  <si>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</si>
  <si>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</si>
  <si>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</si>
  <si>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</si>
  <si>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</si>
  <si>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</si>
  <si>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</si>
  <si>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</si>
  <si>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</si>
  <si>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</si>
  <si>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</si>
  <si>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</si>
  <si>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</si>
  <si>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</si>
  <si>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</si>
  <si>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</si>
  <si>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</si>
  <si>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</si>
  <si>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</si>
  <si>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</si>
  <si>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</si>
  <si>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</si>
  <si>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</si>
  <si>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</si>
  <si>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</si>
  <si>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</si>
  <si>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</si>
  <si>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</si>
  <si>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</si>
  <si>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</si>
  <si>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</si>
  <si>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</si>
  <si>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</si>
  <si>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</si>
  <si>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</si>
  <si>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</si>
  <si>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</si>
  <si>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</si>
  <si>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</si>
  <si>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</si>
  <si>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</si>
  <si>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</si>
  <si>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</si>
  <si>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</si>
  <si>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</si>
  <si>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</si>
  <si>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</si>
  <si>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</si>
  <si>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</si>
  <si>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</si>
  <si>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</si>
  <si>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</si>
  <si>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</si>
  <si>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</si>
  <si>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</si>
  <si>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</si>
  <si>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</si>
  <si>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</si>
  <si>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</si>
  <si>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</si>
  <si>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</si>
  <si>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</si>
  <si>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</si>
  <si>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</si>
  <si>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</si>
  <si>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</si>
  <si>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</si>
  <si>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</si>
  <si>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</si>
  <si>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</si>
  <si>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</si>
  <si>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</si>
  <si>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</si>
  <si>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</si>
  <si>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</si>
  <si>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</si>
  <si>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</si>
  <si>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</si>
  <si>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</si>
  <si>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</si>
  <si>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</si>
  <si>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</si>
  <si>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</si>
  <si>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</si>
  <si>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</si>
  <si>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</si>
  <si>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</si>
  <si>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</si>
  <si>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</si>
  <si>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</si>
  <si>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</si>
  <si>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</si>
  <si>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</si>
  <si>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</si>
  <si>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</si>
  <si>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</si>
  <si>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</si>
  <si>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</si>
  <si>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</si>
  <si>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</si>
  <si>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</si>
  <si>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</si>
  <si>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</si>
  <si>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</si>
  <si>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</si>
  <si>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</si>
  <si>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</si>
  <si>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</si>
  <si>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</si>
  <si>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</si>
  <si>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</si>
  <si>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</si>
  <si>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</si>
  <si>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</si>
  <si>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</si>
  <si>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</si>
  <si>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</si>
  <si>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</si>
  <si>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</si>
  <si>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</si>
  <si>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</si>
  <si>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</si>
  <si>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</si>
  <si>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</si>
  <si>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</si>
  <si>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</si>
  <si>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</si>
  <si>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</si>
  <si>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</si>
  <si>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</si>
  <si>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</si>
  <si>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</si>
  <si>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</si>
  <si>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</si>
  <si>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</si>
  <si>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</si>
  <si>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</si>
  <si>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</si>
  <si>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</si>
  <si>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</si>
  <si>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</si>
  <si>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</si>
  <si>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</si>
  <si>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</si>
  <si>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</si>
  <si>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</si>
  <si>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</si>
  <si>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</si>
  <si>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</si>
  <si>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</si>
  <si>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</si>
  <si>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</si>
  <si>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</si>
  <si>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</si>
  <si>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</si>
  <si>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</si>
  <si>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</si>
  <si>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</si>
  <si>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</si>
  <si>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</si>
  <si>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</si>
  <si>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</si>
  <si>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</si>
  <si>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</si>
  <si>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</si>
  <si>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</si>
  <si>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</si>
  <si>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</si>
  <si>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</si>
  <si>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</si>
  <si>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</si>
  <si>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</si>
  <si>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</si>
  <si>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</si>
  <si>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</si>
  <si>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</si>
  <si>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</si>
  <si>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</si>
  <si>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</si>
  <si>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</si>
  <si>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</si>
  <si>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</si>
  <si>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</si>
  <si>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</si>
  <si>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</si>
  <si>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</si>
  <si>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</si>
  <si>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</si>
  <si>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</si>
  <si>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</si>
  <si>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</si>
  <si>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</si>
  <si>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</si>
  <si>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</si>
  <si>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</si>
  <si>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</si>
  <si>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</si>
  <si>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</si>
  <si>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</si>
  <si>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</si>
  <si>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</si>
  <si>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</si>
  <si>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</si>
  <si>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</si>
  <si>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</si>
  <si>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</si>
  <si>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</si>
  <si>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</si>
  <si>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</si>
  <si>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</si>
  <si>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</si>
  <si>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</si>
  <si>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</si>
  <si>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</si>
  <si>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</si>
  <si>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</si>
  <si>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</si>
  <si>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</si>
  <si>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</si>
  <si>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</si>
  <si>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</si>
  <si>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</si>
  <si>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</si>
  <si>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</si>
  <si>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</si>
  <si>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</si>
  <si>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</si>
  <si>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</si>
  <si>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</si>
  <si>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</si>
  <si>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</si>
  <si>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</si>
  <si>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</si>
  <si>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</si>
  <si>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</si>
  <si>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</si>
  <si>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</si>
  <si>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</si>
  <si>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</si>
  <si>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</si>
  <si>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</si>
  <si>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</si>
  <si>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</si>
  <si>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</si>
  <si>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</si>
  <si>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</si>
  <si>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</si>
  <si>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</si>
  <si>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</si>
  <si>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</si>
  <si>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</si>
  <si>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</si>
  <si>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</si>
  <si>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</si>
  <si>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</si>
  <si>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</si>
  <si>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</si>
  <si>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</si>
  <si>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</si>
  <si>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</si>
  <si>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</si>
  <si>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</si>
  <si>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</si>
  <si>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</si>
  <si>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</si>
  <si>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</si>
  <si>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</si>
  <si>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</si>
  <si>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</si>
  <si>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</si>
  <si>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</si>
  <si>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</si>
  <si>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</si>
  <si>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</si>
  <si>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</si>
  <si>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</si>
  <si>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</si>
  <si>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</si>
  <si>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</si>
  <si>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</si>
  <si>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</si>
  <si>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</si>
  <si>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</si>
  <si>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</si>
  <si>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</si>
  <si>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</si>
  <si>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</si>
  <si>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</si>
  <si>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</si>
  <si>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</si>
  <si>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</si>
  <si>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</si>
  <si>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</si>
  <si>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</si>
  <si>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</si>
  <si>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</si>
  <si>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</si>
  <si>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</si>
  <si>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</si>
  <si>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</si>
  <si>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</si>
  <si>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</si>
  <si>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</si>
  <si>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</si>
  <si>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</si>
  <si>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</si>
  <si>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</si>
  <si>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</si>
  <si>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</si>
  <si>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</si>
  <si>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</si>
  <si>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</si>
  <si>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</si>
  <si>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</si>
  <si>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</si>
  <si>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</si>
  <si>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</si>
  <si>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</si>
  <si>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</si>
  <si>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</si>
  <si>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</si>
  <si>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</si>
  <si>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</si>
  <si>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</si>
  <si>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</si>
  <si>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</si>
  <si>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</si>
  <si>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</si>
  <si>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</si>
  <si>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</si>
  <si>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</si>
  <si>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</si>
  <si>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</si>
  <si>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</si>
  <si>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</si>
  <si>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</si>
  <si>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</si>
  <si>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</si>
  <si>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</si>
  <si>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</si>
  <si>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</si>
  <si>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</si>
  <si>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</si>
  <si>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</si>
  <si>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</si>
  <si>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</si>
  <si>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</si>
  <si>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</si>
  <si>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</si>
  <si>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</si>
  <si>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</si>
  <si>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</si>
  <si>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</si>
  <si>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</si>
  <si>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</si>
  <si>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</si>
  <si>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</si>
  <si>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</si>
  <si>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</si>
  <si>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</si>
  <si>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</si>
  <si>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</si>
  <si>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</si>
  <si>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</si>
  <si>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</si>
  <si>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</si>
  <si>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</si>
  <si>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</si>
  <si>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</si>
  <si>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</si>
  <si>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</si>
  <si>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</si>
  <si>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</si>
  <si>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</si>
  <si>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</si>
  <si>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</si>
  <si>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</si>
  <si>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</si>
  <si>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</si>
  <si>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</si>
  <si>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</si>
  <si>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</si>
  <si>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</si>
  <si>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</si>
  <si>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</si>
  <si>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</si>
  <si>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</si>
  <si>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</si>
  <si>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</si>
  <si>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</si>
  <si>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</si>
  <si>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</si>
  <si>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</si>
  <si>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</si>
  <si>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</si>
  <si>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</si>
  <si>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</si>
  <si>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</si>
  <si>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</si>
  <si>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</si>
  <si>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</si>
  <si>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</si>
  <si>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</si>
  <si>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</si>
  <si>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</si>
  <si>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</si>
  <si>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</si>
  <si>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</si>
  <si>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</si>
  <si>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</si>
  <si>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</si>
  <si>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</si>
  <si>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</si>
  <si>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</si>
  <si>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</si>
  <si>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</si>
  <si>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</si>
  <si>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</si>
  <si>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</si>
  <si>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</si>
  <si>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</si>
  <si>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</si>
  <si>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</si>
  <si>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</si>
  <si>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</si>
  <si>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</si>
  <si>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</si>
  <si>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</si>
  <si>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</si>
  <si>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</si>
  <si>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</si>
  <si>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</si>
  <si>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</si>
  <si>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</si>
  <si>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</si>
  <si>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</si>
  <si>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</si>
  <si>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</si>
  <si>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</si>
  <si>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</si>
  <si>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</si>
  <si>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</si>
  <si>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</si>
  <si>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</si>
  <si>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</si>
  <si>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</si>
  <si>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</si>
  <si>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</si>
  <si>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</si>
  <si>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</si>
  <si>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</si>
  <si>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</si>
  <si>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</si>
  <si>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</si>
  <si>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</si>
  <si>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</si>
  <si>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</si>
  <si>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</si>
  <si>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</si>
  <si>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</si>
  <si>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</si>
  <si>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</si>
  <si>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</si>
  <si>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</si>
  <si>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</si>
  <si>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</si>
  <si>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</si>
  <si>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</si>
  <si>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</si>
  <si>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</si>
  <si>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</si>
  <si>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</si>
  <si>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</si>
  <si>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</si>
  <si>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</si>
  <si>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</si>
  <si>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</si>
  <si>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</si>
  <si>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</si>
  <si>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</si>
  <si>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</si>
  <si>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</si>
  <si>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</si>
  <si>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</si>
  <si>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</si>
  <si>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</si>
  <si>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</si>
  <si>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</si>
  <si>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</si>
  <si>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</si>
  <si>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</si>
  <si>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</si>
  <si>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</si>
  <si>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</si>
  <si>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</si>
  <si>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</si>
  <si>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</si>
  <si>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</si>
  <si>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</si>
  <si>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</si>
  <si>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</si>
  <si>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</si>
  <si>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</si>
  <si>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</si>
  <si>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</si>
  <si>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</si>
  <si>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</si>
  <si>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</si>
  <si>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</si>
  <si>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</si>
  <si>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</si>
  <si>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</si>
  <si>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</si>
  <si>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</si>
  <si>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</si>
  <si>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</si>
  <si>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</si>
  <si>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</si>
  <si>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</si>
  <si>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</si>
  <si>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</si>
  <si>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</si>
  <si>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</si>
  <si>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</si>
  <si>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</si>
  <si>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</si>
  <si>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</si>
  <si>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</si>
  <si>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</si>
  <si>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</si>
  <si>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</si>
  <si>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</si>
  <si>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</si>
  <si>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</si>
  <si>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</si>
  <si>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</si>
  <si>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</si>
  <si>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</si>
  <si>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</si>
  <si>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</si>
  <si>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</si>
  <si>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</si>
  <si>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</si>
  <si>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</si>
  <si>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</si>
  <si>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</si>
  <si>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</si>
  <si>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</si>
  <si>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</si>
  <si>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</si>
  <si>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</si>
  <si>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</si>
  <si>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</si>
  <si>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</si>
  <si>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</si>
  <si>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</si>
  <si>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</si>
  <si>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</si>
  <si>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</si>
  <si>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</si>
  <si>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</si>
  <si>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</si>
  <si>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</si>
  <si>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</si>
  <si>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</si>
  <si>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</si>
  <si>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</si>
  <si>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</si>
  <si>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</si>
  <si>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</si>
  <si>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</si>
  <si>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</si>
  <si>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</si>
  <si>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</si>
  <si>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</si>
  <si>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</si>
  <si>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</si>
  <si>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</si>
  <si>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</si>
  <si>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</si>
  <si>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</si>
  <si>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</si>
  <si>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</si>
  <si>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</si>
  <si>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</si>
  <si>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</si>
  <si>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</si>
  <si>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</si>
  <si>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</si>
  <si>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</si>
  <si>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</si>
  <si>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</si>
  <si>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</si>
  <si>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</si>
  <si>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</si>
  <si>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</si>
  <si>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</si>
  <si>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</si>
  <si>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</si>
  <si>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</si>
  <si>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</si>
  <si>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</si>
  <si>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</si>
  <si>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</si>
  <si>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</si>
  <si>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</si>
  <si>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</si>
  <si>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</si>
  <si>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</si>
  <si>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</si>
  <si>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</si>
  <si>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</si>
  <si>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</si>
  <si>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</si>
  <si>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</si>
  <si>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</si>
  <si>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</si>
  <si>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</si>
  <si>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</si>
  <si>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</si>
  <si>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</si>
  <si>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</si>
  <si>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</si>
  <si>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</si>
  <si>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</si>
  <si>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</si>
  <si>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</si>
  <si>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</si>
  <si>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</si>
  <si>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</si>
  <si>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</si>
  <si>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</si>
  <si>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</si>
  <si>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</si>
  <si>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</si>
  <si>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</si>
  <si>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</si>
  <si>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</si>
  <si>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</si>
  <si>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</si>
  <si>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</si>
  <si>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</si>
  <si>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</si>
  <si>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</si>
  <si>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</si>
  <si>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</si>
  <si>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</si>
  <si>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</si>
  <si>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</si>
  <si>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</si>
  <si>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</si>
  <si>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</si>
  <si>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</si>
  <si>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</si>
  <si>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</si>
  <si>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</si>
  <si>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</si>
  <si>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</si>
  <si>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</si>
  <si>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</si>
  <si>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</si>
  <si>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</si>
  <si>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</si>
  <si>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</si>
  <si>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</si>
  <si>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</si>
  <si>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</si>
  <si>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</si>
  <si>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</si>
  <si>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</si>
  <si>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</si>
  <si>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</si>
  <si>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</si>
  <si>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</si>
  <si>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</si>
  <si>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</si>
  <si>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</si>
  <si>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</si>
  <si>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</si>
  <si>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</si>
  <si>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</si>
  <si>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</si>
  <si>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</si>
  <si>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</si>
  <si>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</si>
  <si>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</si>
  <si>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</si>
  <si>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</si>
  <si>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</si>
  <si>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</si>
  <si>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</si>
  <si>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</si>
  <si>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</si>
  <si>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</si>
  <si>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</si>
  <si>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</si>
  <si>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</si>
  <si>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</si>
  <si>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</si>
  <si>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</si>
  <si>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</si>
  <si>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</si>
  <si>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</si>
  <si>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</si>
  <si>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</si>
  <si>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</si>
  <si>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</si>
  <si>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</si>
  <si>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</si>
  <si>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</si>
  <si>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</si>
  <si>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</si>
  <si>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</si>
  <si>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</si>
  <si>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</si>
  <si>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</si>
  <si>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</si>
  <si>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</si>
  <si>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</si>
  <si>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</si>
  <si>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</si>
  <si>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</si>
  <si>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</si>
  <si>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</si>
  <si>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</si>
  <si>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</si>
  <si>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</si>
  <si>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</si>
  <si>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</si>
  <si>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</si>
  <si>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</si>
  <si>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</si>
  <si>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</si>
  <si>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</si>
  <si>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</si>
  <si>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</si>
  <si>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</si>
  <si>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</si>
  <si>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</si>
  <si>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</si>
  <si>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</si>
  <si>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</si>
  <si>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</si>
  <si>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</si>
  <si>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</si>
  <si>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</si>
  <si>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</si>
  <si>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</si>
  <si>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</si>
  <si>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</si>
  <si>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</si>
  <si>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</si>
  <si>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</si>
  <si>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</si>
  <si>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</si>
  <si>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</si>
  <si>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</si>
  <si>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</si>
  <si>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</si>
  <si>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</si>
  <si>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</si>
  <si>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</si>
  <si>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</si>
  <si>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</si>
  <si>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</si>
  <si>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</si>
  <si>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</si>
  <si>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</si>
  <si>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</si>
  <si>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</si>
  <si>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</si>
  <si>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</si>
  <si>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</si>
  <si>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</si>
  <si>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</si>
  <si>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</si>
  <si>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</si>
  <si>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</si>
  <si>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</si>
  <si>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</si>
  <si>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</si>
  <si>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</si>
  <si>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</si>
  <si>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</si>
  <si>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</si>
  <si>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</si>
  <si>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</si>
  <si>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</si>
  <si>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</si>
  <si>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</si>
  <si>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</si>
  <si>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</si>
  <si>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</si>
  <si>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</si>
  <si>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</si>
  <si>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</si>
  <si>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</si>
  <si>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</si>
  <si>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</si>
  <si>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</si>
  <si>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</si>
  <si>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</si>
  <si>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</si>
  <si>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</si>
  <si>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</si>
  <si>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</si>
  <si>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</si>
  <si>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</si>
  <si>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</si>
  <si>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</si>
  <si>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</si>
  <si>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</si>
  <si>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</si>
  <si>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</si>
  <si>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</si>
  <si>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</si>
  <si>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</si>
  <si>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</si>
  <si>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</si>
  <si>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</si>
  <si>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</si>
  <si>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</si>
  <si>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</si>
  <si>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</si>
  <si>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</si>
  <si>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</si>
  <si>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</si>
  <si>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</si>
  <si>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</si>
  <si>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</si>
  <si>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</si>
  <si>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</si>
  <si>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</si>
  <si>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</si>
  <si>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</si>
  <si>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</si>
  <si>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</si>
  <si>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</si>
  <si>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</si>
  <si>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</si>
  <si>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</si>
  <si>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</si>
  <si>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</si>
  <si>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</si>
  <si>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</si>
  <si>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</si>
  <si>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</si>
  <si>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</si>
  <si>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</si>
  <si>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</si>
  <si>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</si>
  <si>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</si>
  <si>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</si>
  <si>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</si>
  <si>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</si>
  <si>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</si>
  <si>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</si>
  <si>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</si>
  <si>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</si>
  <si>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</si>
  <si>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</si>
  <si>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</si>
  <si>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</si>
  <si>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</si>
  <si>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</si>
  <si>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</si>
  <si>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</si>
  <si>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</si>
  <si>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</si>
  <si>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</si>
  <si>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</si>
  <si>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</si>
  <si>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</si>
  <si>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</si>
  <si>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</si>
  <si>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</si>
  <si>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</si>
  <si>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</si>
  <si>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</si>
  <si>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</si>
  <si>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</si>
  <si>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</si>
  <si>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</si>
  <si>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</si>
  <si>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</si>
  <si>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</si>
  <si>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</si>
  <si>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</si>
  <si>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</si>
  <si>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</si>
  <si>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</si>
  <si>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</si>
  <si>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</si>
  <si>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</si>
  <si>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</si>
  <si>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</si>
  <si>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</si>
  <si>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</si>
  <si>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</si>
  <si>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</si>
  <si>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</si>
  <si>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</si>
  <si>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</si>
  <si>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</si>
  <si>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</si>
  <si>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</si>
  <si>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</si>
  <si>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</si>
  <si>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</si>
  <si>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</si>
  <si>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</si>
  <si>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</si>
  <si>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</si>
  <si>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</si>
  <si>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</si>
  <si>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</si>
  <si>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</si>
  <si>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</si>
  <si>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</si>
  <si>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</si>
  <si>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</si>
  <si>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</si>
  <si>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</si>
  <si>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</si>
  <si>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</si>
  <si>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</si>
  <si>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</si>
  <si>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</si>
  <si>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</si>
  <si>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</si>
  <si>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</si>
  <si>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</si>
  <si>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</si>
  <si>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</si>
  <si>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</si>
  <si>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</si>
  <si>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</si>
  <si>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</si>
  <si>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</si>
  <si>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</si>
  <si>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</si>
  <si>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</si>
  <si>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</si>
  <si>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</si>
  <si>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</si>
  <si>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</si>
  <si>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</si>
  <si>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</si>
  <si>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</si>
  <si>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</si>
  <si>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</si>
  <si>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</si>
  <si>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</si>
  <si>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</si>
  <si>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</si>
  <si>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</si>
  <si>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</si>
  <si>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</si>
  <si>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</si>
  <si>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</si>
  <si>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</si>
  <si>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</si>
  <si>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</si>
  <si>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</si>
  <si>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</si>
  <si>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</si>
  <si>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</si>
  <si>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</si>
  <si>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</si>
  <si>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</si>
  <si>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</si>
  <si>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</si>
  <si>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</si>
  <si>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</si>
  <si>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</si>
  <si>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</si>
  <si>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</si>
  <si>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</si>
  <si>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</si>
  <si>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</si>
  <si>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</si>
  <si>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</si>
  <si>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</si>
  <si>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</si>
  <si>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</si>
  <si>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</si>
  <si>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</si>
  <si>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</si>
  <si>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</si>
  <si>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</si>
  <si>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</si>
  <si>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</si>
  <si>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</si>
  <si>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</si>
  <si>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</si>
  <si>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</si>
  <si>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</si>
  <si>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</si>
  <si>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</si>
  <si>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</si>
  <si>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</si>
  <si>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</si>
  <si>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</si>
  <si>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</si>
  <si>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</si>
  <si>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</si>
  <si>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</si>
  <si>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</si>
  <si>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</si>
  <si>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</si>
  <si>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</si>
  <si>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</si>
  <si>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</si>
  <si>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</si>
  <si>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</si>
  <si>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</si>
  <si>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</si>
  <si>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</si>
  <si>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</si>
  <si>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</si>
  <si>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</si>
  <si>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</si>
  <si>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</si>
  <si>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</si>
  <si>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</si>
  <si>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</si>
  <si>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</si>
  <si>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</si>
  <si>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</si>
  <si>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</si>
  <si>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</si>
  <si>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</si>
  <si>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</si>
  <si>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</si>
  <si>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</si>
  <si>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</si>
  <si>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</si>
  <si>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</si>
  <si>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</si>
  <si>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</si>
  <si>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</si>
  <si>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</si>
  <si>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</si>
  <si>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</si>
  <si>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</si>
  <si>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</si>
  <si>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</si>
  <si>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</si>
  <si>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</si>
  <si>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</si>
  <si>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</si>
  <si>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</si>
  <si>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</si>
  <si>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</si>
  <si>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</si>
  <si>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</si>
  <si>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</si>
  <si>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</si>
  <si>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</si>
  <si>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</si>
  <si>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</si>
  <si>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</si>
  <si>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</si>
  <si>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</si>
  <si>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</si>
  <si>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</si>
  <si>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</si>
  <si>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</si>
  <si>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</si>
  <si>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</si>
  <si>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</si>
  <si>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</si>
  <si>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</si>
  <si>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</si>
  <si>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</si>
  <si>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</si>
  <si>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</si>
  <si>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</si>
  <si>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</si>
  <si>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</si>
  <si>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</si>
  <si>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</si>
  <si>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</si>
  <si>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</si>
  <si>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</si>
  <si>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</si>
  <si>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</si>
  <si>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</si>
  <si>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</si>
  <si>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</si>
  <si>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</si>
  <si>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</si>
  <si>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</si>
  <si>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</si>
  <si>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</si>
  <si>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</si>
  <si>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</si>
  <si>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</si>
  <si>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</si>
  <si>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</si>
  <si>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</si>
  <si>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</si>
  <si>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</si>
  <si>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</si>
  <si>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</si>
  <si>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</si>
  <si>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</si>
  <si>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</si>
  <si>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</si>
  <si>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</si>
  <si>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</si>
  <si>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</si>
  <si>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</si>
  <si>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</si>
  <si>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</si>
  <si>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</si>
  <si>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</si>
  <si>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</si>
  <si>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</si>
  <si>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</si>
  <si>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</si>
  <si>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</si>
  <si>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</si>
  <si>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</si>
  <si>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</si>
  <si>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</si>
  <si>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</si>
  <si>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</si>
  <si>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</si>
  <si>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</si>
  <si>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</si>
  <si>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</si>
  <si>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</si>
  <si>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</si>
  <si>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</si>
  <si>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</si>
  <si>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</si>
  <si>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</si>
  <si>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</si>
  <si>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</si>
  <si>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</si>
  <si>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</si>
  <si>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</si>
  <si>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</si>
  <si>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</si>
  <si>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</si>
  <si>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</si>
  <si>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</si>
  <si>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</si>
  <si>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</si>
  <si>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</si>
  <si>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</si>
  <si>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</si>
  <si>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</si>
  <si>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</si>
  <si>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</si>
  <si>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</si>
  <si>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</si>
  <si>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</si>
  <si>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</si>
  <si>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</si>
  <si>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</si>
  <si>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</si>
  <si>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</si>
  <si>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</si>
  <si>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</si>
  <si>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</si>
  <si>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</si>
  <si>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</si>
  <si>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</si>
  <si>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</si>
  <si>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</si>
  <si>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</si>
  <si>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</si>
  <si>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</si>
  <si>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</si>
  <si>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</si>
  <si>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</si>
  <si>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</si>
  <si>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</si>
  <si>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</si>
  <si>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</si>
  <si>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</si>
  <si>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</si>
  <si>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</si>
  <si>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</si>
  <si>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</si>
  <si>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</si>
  <si>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</si>
  <si>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</si>
  <si>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</si>
  <si>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</si>
  <si>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</si>
  <si>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</si>
  <si>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</si>
  <si>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</si>
  <si>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</si>
  <si>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</si>
  <si>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</si>
  <si>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</si>
  <si>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</si>
  <si>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</si>
  <si>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</si>
  <si>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</si>
  <si>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</si>
  <si>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</si>
  <si>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</si>
  <si>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</si>
  <si>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</si>
  <si>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</si>
  <si>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</si>
  <si>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</si>
  <si>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</si>
  <si>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</si>
  <si>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</si>
  <si>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</si>
  <si>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</si>
  <si>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</si>
  <si>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</si>
  <si>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</si>
  <si>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</si>
  <si>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</si>
  <si>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</si>
  <si>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</si>
  <si>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</si>
  <si>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</si>
  <si>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</si>
  <si>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</si>
  <si>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</si>
  <si>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</si>
  <si>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</si>
  <si>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</si>
  <si>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</si>
  <si>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</si>
  <si>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</si>
  <si>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</si>
  <si>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</si>
  <si>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</si>
  <si>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</si>
  <si>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</si>
  <si>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</si>
  <si>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</si>
  <si>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</si>
  <si>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</si>
  <si>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</si>
  <si>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</si>
  <si>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</si>
  <si>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</si>
  <si>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</si>
  <si>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</si>
  <si>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</si>
  <si>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</si>
  <si>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</si>
  <si>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</si>
  <si>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</si>
  <si>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</si>
  <si>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</si>
  <si>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</si>
  <si>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</si>
  <si>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</si>
  <si>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</si>
  <si>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</si>
  <si>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</si>
  <si>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</si>
  <si>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</si>
  <si>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</si>
  <si>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</si>
  <si>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</si>
  <si>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</si>
  <si>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</si>
  <si>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</si>
  <si>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</si>
  <si>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</si>
  <si>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</si>
  <si>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</si>
  <si>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</si>
  <si>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</si>
  <si>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</si>
  <si>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</si>
  <si>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</si>
  <si>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</si>
  <si>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</si>
  <si>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</si>
  <si>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</si>
  <si>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</si>
  <si>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</si>
  <si>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</si>
  <si>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</si>
  <si>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</si>
  <si>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</si>
  <si>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</si>
  <si>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</si>
  <si>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</si>
  <si>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</si>
  <si>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</si>
  <si>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</si>
  <si>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</si>
  <si>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</si>
  <si>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</si>
  <si>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</si>
  <si>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</si>
  <si>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</si>
  <si>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</si>
  <si>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</si>
  <si>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</si>
  <si>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</si>
  <si>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</si>
  <si>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</si>
  <si>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</si>
  <si>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</si>
  <si>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</si>
  <si>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</si>
  <si>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</si>
  <si>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</si>
  <si>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</si>
  <si>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</si>
  <si>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</si>
  <si>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</si>
  <si>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</si>
  <si>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</si>
  <si>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</si>
  <si>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</si>
  <si>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</si>
  <si>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</si>
  <si>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</si>
  <si>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</si>
  <si>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</si>
  <si>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</si>
  <si>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</si>
  <si>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</si>
  <si>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</si>
  <si>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</si>
  <si>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</si>
  <si>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</si>
  <si>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</si>
  <si>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</si>
  <si>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</si>
  <si>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</si>
  <si>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</si>
  <si>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</si>
  <si>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</si>
  <si>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</si>
  <si>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</si>
  <si>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</si>
  <si>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</si>
  <si>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</si>
  <si>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</si>
  <si>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</si>
  <si>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</si>
  <si>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</si>
  <si>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</si>
  <si>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</si>
  <si>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</si>
  <si>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</si>
  <si>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</si>
  <si>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</si>
  <si>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</si>
  <si>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</si>
  <si>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</si>
  <si>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</si>
  <si>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</si>
  <si>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</si>
  <si>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</si>
  <si>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</si>
  <si>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</si>
  <si>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</si>
  <si>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</si>
  <si>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</si>
  <si>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</si>
  <si>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</si>
  <si>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</si>
  <si>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</si>
  <si>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</si>
  <si>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</si>
  <si>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</si>
  <si>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</si>
  <si>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</si>
  <si>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</si>
  <si>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</si>
  <si>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</si>
  <si>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</si>
  <si>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</si>
  <si>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</si>
  <si>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</si>
  <si>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</si>
  <si>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</si>
  <si>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</si>
  <si>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</si>
  <si>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</si>
  <si>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</si>
  <si>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</si>
  <si>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</si>
  <si>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</si>
  <si>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</si>
  <si>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</si>
  <si>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</si>
  <si>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</si>
  <si>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</si>
  <si>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</si>
  <si>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</si>
  <si>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</si>
  <si>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</si>
  <si>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</si>
  <si>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</si>
  <si>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</si>
  <si>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</si>
  <si>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</si>
  <si>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</si>
  <si>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</si>
  <si>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</si>
  <si>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</si>
  <si>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</si>
  <si>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</si>
  <si>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</si>
  <si>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</si>
  <si>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</si>
  <si>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</si>
  <si>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</si>
  <si>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</si>
  <si>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</si>
  <si>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</si>
  <si>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</si>
  <si>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</si>
  <si>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</si>
  <si>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</si>
  <si>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</si>
  <si>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</si>
  <si>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</si>
  <si>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</si>
  <si>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</si>
  <si>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</si>
  <si>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</si>
  <si>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</si>
  <si>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</si>
  <si>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</si>
  <si>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</si>
  <si>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</si>
  <si>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</si>
  <si>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</si>
  <si>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</si>
  <si>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</si>
  <si>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</si>
  <si>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</si>
  <si>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</si>
  <si>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</si>
  <si>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</si>
  <si>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</si>
  <si>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</si>
  <si>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</si>
  <si>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</si>
  <si>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</si>
  <si>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</si>
  <si>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</si>
  <si>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</si>
  <si>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</si>
  <si>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</si>
  <si>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</si>
  <si>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</si>
  <si>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</si>
  <si>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</si>
  <si>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</si>
  <si>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</si>
  <si>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</si>
  <si>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</si>
  <si>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</si>
  <si>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</si>
  <si>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</si>
  <si>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</si>
  <si>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</si>
  <si>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</si>
  <si>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</si>
  <si>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</si>
  <si>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</si>
  <si>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</si>
  <si>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</si>
  <si>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</si>
  <si>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</si>
  <si>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</si>
  <si>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</si>
  <si>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</si>
  <si>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</si>
  <si>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</si>
  <si>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</si>
  <si>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</si>
  <si>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</si>
  <si>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</si>
  <si>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</si>
  <si>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</si>
  <si>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</si>
  <si>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</si>
  <si>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</si>
  <si>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</si>
  <si>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</si>
  <si>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</si>
  <si>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</si>
  <si>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</si>
  <si>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</si>
  <si>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</si>
  <si>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</si>
  <si>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</si>
  <si>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</si>
  <si>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</si>
  <si>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</si>
  <si>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</si>
  <si>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</si>
  <si>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</si>
  <si>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</si>
  <si>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</si>
  <si>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</si>
  <si>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</si>
  <si>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</si>
  <si>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</si>
  <si>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</si>
  <si>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</si>
  <si>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</si>
  <si>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</si>
  <si>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</si>
  <si>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</si>
  <si>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</si>
  <si>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</si>
  <si>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</si>
  <si>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</si>
  <si>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</si>
  <si>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</si>
  <si>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</si>
  <si>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</si>
  <si>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</si>
  <si>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</si>
  <si>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</si>
  <si>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</si>
  <si>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</si>
  <si>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</si>
  <si>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</si>
  <si>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</si>
  <si>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</si>
  <si>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</si>
  <si>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</si>
  <si>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</si>
  <si>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</si>
  <si>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</si>
  <si>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</si>
  <si>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</si>
  <si>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</si>
  <si>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</si>
  <si>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</si>
  <si>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</si>
  <si>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</si>
  <si>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</si>
  <si>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</si>
  <si>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</si>
  <si>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</si>
  <si>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</si>
  <si>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</si>
  <si>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</si>
  <si>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</si>
  <si>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</si>
  <si>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</si>
  <si>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</si>
  <si>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</si>
  <si>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</si>
  <si>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</si>
  <si>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</si>
  <si>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</si>
  <si>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</si>
  <si>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</si>
  <si>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</si>
  <si>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</si>
  <si>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</si>
  <si>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</si>
  <si>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</si>
  <si>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</si>
  <si>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</si>
  <si>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</si>
  <si>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</si>
  <si>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</si>
  <si>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</si>
  <si>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</si>
  <si>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</si>
  <si>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</si>
  <si>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</si>
  <si>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</si>
  <si>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</si>
  <si>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</si>
  <si>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</si>
  <si>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</si>
  <si>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</si>
  <si>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</si>
  <si>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</si>
  <si>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</si>
  <si>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</si>
  <si>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</si>
  <si>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</si>
  <si>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</si>
  <si>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</si>
  <si>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</si>
  <si>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</si>
  <si>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</si>
  <si>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</si>
  <si>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</si>
  <si>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</si>
  <si>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</si>
  <si>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</si>
  <si>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</si>
  <si>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</si>
  <si>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</si>
  <si>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</si>
  <si>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</si>
  <si>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</si>
  <si>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</si>
  <si>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</si>
  <si>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</si>
  <si>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</si>
  <si>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</si>
  <si>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</si>
  <si>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</si>
  <si>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</si>
  <si>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</si>
  <si>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</si>
  <si>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</si>
  <si>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</si>
  <si>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</si>
  <si>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</si>
  <si>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</si>
  <si>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</si>
  <si>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</si>
  <si>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</si>
  <si>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</si>
  <si>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</si>
  <si>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</si>
  <si>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</si>
  <si>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</si>
  <si>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</si>
  <si>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</si>
  <si>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</si>
  <si>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</si>
  <si>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</si>
  <si>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</si>
  <si>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</si>
  <si>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</si>
  <si>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</si>
  <si>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</si>
  <si>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</si>
  <si>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</si>
  <si>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</si>
  <si>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</si>
  <si>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</si>
  <si>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</si>
  <si>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</si>
  <si>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</si>
  <si>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</si>
  <si>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</si>
  <si>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</si>
  <si>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</si>
  <si>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</si>
  <si>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</si>
  <si>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</si>
  <si>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</si>
  <si>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</si>
  <si>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</si>
  <si>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</si>
  <si>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</si>
  <si>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</si>
  <si>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</si>
  <si>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</si>
  <si>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</si>
  <si>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</si>
  <si>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</si>
  <si>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</si>
  <si>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</si>
  <si>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</si>
  <si>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</si>
  <si>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</si>
  <si>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</si>
  <si>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</si>
  <si>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</si>
  <si>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</si>
  <si>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</si>
  <si>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</si>
  <si>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</si>
  <si>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</si>
  <si>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</si>
  <si>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</si>
  <si>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</si>
  <si>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</si>
  <si>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</si>
  <si>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</si>
  <si>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</si>
  <si>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</si>
  <si>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</si>
  <si>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</si>
  <si>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</si>
  <si>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</si>
  <si>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</si>
  <si>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</si>
  <si>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</si>
  <si>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</si>
  <si>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</si>
  <si>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</si>
  <si>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</si>
  <si>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</si>
  <si>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</si>
  <si>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</si>
  <si>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</si>
  <si>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</si>
  <si>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</si>
  <si>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</si>
  <si>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</si>
  <si>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</si>
  <si>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</si>
  <si>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</si>
  <si>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</si>
  <si>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</si>
  <si>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</si>
  <si>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</si>
  <si>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</si>
  <si>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</si>
  <si>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</si>
  <si>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</si>
  <si>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</si>
  <si>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</si>
  <si>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</si>
  <si>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</si>
  <si>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</si>
  <si>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</si>
  <si>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</si>
  <si>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</si>
  <si>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</si>
  <si>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</si>
  <si>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</si>
  <si>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</si>
  <si>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</si>
  <si>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</si>
  <si>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</si>
  <si>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</si>
  <si>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</si>
  <si>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</si>
  <si>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</si>
  <si>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</si>
  <si>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</si>
  <si>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</si>
  <si>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</si>
  <si>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</si>
  <si>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</si>
  <si>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</si>
  <si>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</si>
  <si>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</si>
  <si>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</si>
  <si>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</si>
  <si>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</si>
  <si>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</si>
  <si>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</si>
  <si>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</si>
  <si>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</si>
  <si>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</si>
  <si>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</si>
  <si>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</si>
  <si>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</si>
  <si>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</si>
  <si>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</si>
  <si>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</si>
  <si>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</si>
  <si>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</si>
  <si>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</si>
  <si>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</si>
  <si>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</si>
  <si>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</si>
  <si>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</si>
  <si>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</si>
  <si>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</si>
  <si>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</si>
  <si>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</si>
  <si>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</si>
  <si>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</si>
  <si>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</si>
  <si>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</si>
  <si>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</si>
  <si>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</si>
  <si>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</si>
  <si>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</si>
  <si>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</si>
  <si>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</si>
  <si>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</si>
  <si>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</si>
  <si>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</si>
  <si>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</si>
  <si>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</si>
  <si>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</si>
  <si>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</si>
  <si>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</si>
  <si>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</si>
  <si>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</si>
  <si>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</si>
  <si>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</si>
  <si>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</si>
  <si>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</si>
  <si>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</si>
  <si>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</si>
  <si>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</si>
  <si>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</si>
  <si>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</si>
  <si>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</si>
  <si>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</si>
  <si>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</si>
  <si>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</si>
  <si>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</si>
  <si>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</si>
  <si>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</si>
  <si>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</si>
  <si>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</si>
  <si>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</si>
  <si>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</si>
  <si>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</si>
  <si>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</si>
  <si>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</si>
  <si>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</si>
  <si>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</si>
  <si>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</si>
  <si>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</si>
  <si>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</si>
  <si>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</si>
  <si>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</si>
  <si>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</si>
  <si>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</si>
  <si>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</si>
  <si>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</si>
  <si>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</si>
  <si>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</si>
  <si>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</si>
  <si>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</si>
  <si>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</si>
  <si>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</si>
  <si>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</si>
  <si>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</si>
  <si>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</si>
  <si>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</si>
  <si>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</si>
  <si>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</si>
  <si>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</si>
  <si>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</si>
  <si>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</si>
  <si>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</si>
  <si>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</si>
  <si>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</si>
  <si>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</si>
  <si>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</si>
  <si>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</si>
  <si>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</si>
  <si>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</si>
  <si>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</si>
  <si>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</si>
  <si>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</si>
  <si>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</si>
  <si>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</si>
  <si>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</si>
  <si>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</si>
  <si>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</si>
  <si>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</si>
  <si>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</si>
  <si>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</si>
  <si>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</si>
  <si>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</si>
  <si>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</si>
  <si>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</si>
  <si>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</si>
  <si>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</si>
  <si>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</si>
  <si>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</si>
  <si>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</si>
  <si>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</si>
  <si>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</si>
  <si>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</si>
  <si>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</si>
  <si>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</si>
  <si>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</si>
  <si>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</si>
  <si>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</si>
  <si>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</si>
  <si>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</si>
  <si>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</si>
  <si>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</si>
  <si>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</si>
  <si>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</si>
  <si>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</si>
  <si>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</si>
  <si>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</si>
  <si>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</si>
  <si>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</si>
  <si>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</si>
  <si>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</si>
  <si>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</si>
  <si>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</si>
  <si>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</si>
  <si>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</si>
  <si>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</si>
  <si>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</si>
  <si>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</si>
  <si>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</si>
  <si>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</si>
  <si>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</si>
  <si>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</si>
  <si>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</si>
  <si>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</si>
  <si>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</si>
  <si>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</si>
  <si>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</si>
  <si>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</si>
  <si>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</si>
  <si>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</si>
  <si>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</si>
  <si>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</si>
  <si>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</si>
  <si>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</si>
  <si>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</si>
  <si>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</si>
  <si>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</si>
  <si>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</si>
  <si>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</si>
  <si>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</si>
  <si>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</si>
  <si>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</si>
  <si>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</si>
  <si>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</si>
  <si>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</si>
  <si>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</si>
  <si>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</si>
  <si>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</si>
  <si>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</si>
  <si>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</si>
  <si>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</si>
  <si>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</si>
  <si>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</si>
  <si>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</si>
  <si>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</si>
  <si>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</si>
  <si>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</si>
  <si>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</si>
  <si>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</si>
  <si>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</si>
  <si>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</si>
  <si>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</si>
  <si>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</si>
  <si>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</si>
  <si>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</si>
  <si>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</si>
  <si>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</si>
  <si>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</si>
  <si>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</si>
  <si>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</si>
  <si>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</si>
  <si>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</si>
  <si>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</si>
  <si>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</si>
  <si>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</si>
  <si>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</si>
  <si>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</si>
  <si>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</si>
  <si>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</si>
  <si>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</si>
  <si>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</si>
  <si>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</si>
  <si>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</si>
  <si>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</si>
  <si>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</si>
  <si>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</si>
  <si>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</si>
  <si>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</si>
  <si>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</si>
  <si>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</si>
  <si>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</si>
  <si>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</si>
  <si>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</si>
  <si>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</si>
  <si>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</si>
  <si>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</si>
  <si>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</si>
  <si>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</si>
  <si>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</si>
  <si>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</si>
  <si>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</si>
  <si>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</si>
  <si>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</si>
  <si>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</si>
  <si>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</si>
  <si>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</si>
  <si>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</si>
  <si>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</si>
  <si>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</si>
  <si>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</si>
  <si>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</si>
  <si>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</si>
  <si>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</si>
  <si>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</si>
  <si>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</si>
  <si>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</si>
  <si>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</si>
  <si>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</si>
  <si>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</si>
  <si>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</si>
  <si>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</si>
  <si>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</si>
  <si>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</si>
  <si>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</si>
  <si>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</si>
  <si>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</si>
  <si>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</si>
  <si>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</si>
  <si>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</si>
  <si>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</si>
  <si>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</si>
  <si>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</si>
  <si>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</si>
  <si>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</si>
  <si>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</si>
  <si>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</si>
  <si>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</si>
  <si>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</si>
  <si>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</si>
  <si>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</si>
  <si>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</si>
  <si>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</si>
  <si>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</si>
  <si>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</si>
  <si>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</si>
  <si>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</si>
  <si>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</si>
  <si>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</si>
  <si>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</si>
  <si>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</si>
  <si>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</si>
  <si>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</si>
  <si>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</si>
  <si>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</si>
  <si>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</si>
  <si>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</si>
  <si>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</si>
  <si>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</si>
  <si>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</si>
  <si>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</si>
  <si>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</si>
  <si>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</si>
  <si>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</si>
  <si>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</si>
  <si>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</si>
  <si>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</si>
  <si>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</si>
  <si>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</si>
  <si>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</si>
  <si>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</si>
  <si>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</si>
  <si>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</si>
  <si>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</si>
  <si>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</si>
  <si>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</si>
  <si>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</si>
  <si>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</si>
  <si>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</si>
  <si>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</si>
  <si>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</si>
  <si>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</si>
  <si>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</si>
  <si>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</si>
  <si>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</si>
  <si>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</si>
  <si>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</si>
  <si>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</si>
  <si>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</si>
  <si>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</si>
  <si>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</si>
  <si>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</si>
  <si>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</si>
  <si>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</si>
  <si>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</si>
  <si>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</si>
  <si>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</si>
  <si>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</si>
  <si>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</si>
  <si>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</si>
  <si>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</si>
  <si>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</si>
  <si>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</si>
  <si>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</si>
  <si>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</si>
  <si>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</si>
  <si>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</si>
  <si>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</si>
  <si>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</si>
  <si>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</si>
  <si>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</si>
  <si>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</si>
  <si>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</si>
  <si>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</si>
  <si>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</si>
  <si>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</si>
  <si>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</si>
  <si>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</si>
  <si>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</si>
  <si>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</si>
  <si>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</si>
  <si>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</si>
  <si>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</si>
  <si>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</si>
  <si>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</si>
  <si>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</si>
  <si>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</si>
  <si>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</si>
  <si>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</si>
  <si>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</si>
  <si>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</si>
  <si>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</si>
  <si>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</si>
  <si>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</si>
  <si>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</si>
  <si>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</si>
  <si>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</si>
  <si>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</si>
  <si>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</si>
  <si>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</si>
  <si>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</si>
  <si>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</si>
  <si>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</si>
  <si>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</si>
  <si>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</si>
  <si>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</si>
  <si>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</si>
  <si>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</si>
  <si>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</si>
  <si>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</si>
  <si>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</si>
  <si>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</si>
  <si>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</si>
  <si>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</si>
  <si>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</si>
  <si>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</si>
  <si>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</si>
  <si>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</si>
  <si>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</si>
  <si>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</si>
  <si>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</si>
  <si>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</si>
  <si>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</si>
  <si>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</si>
  <si>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</si>
  <si>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</si>
  <si>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</si>
  <si>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</si>
  <si>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</si>
  <si>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</si>
  <si>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</si>
  <si>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</si>
  <si>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</si>
  <si>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</si>
  <si>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</si>
  <si>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</si>
  <si>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</si>
  <si>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</si>
  <si>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</si>
  <si>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</si>
  <si>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</si>
  <si>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</si>
  <si>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</si>
  <si>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</si>
  <si>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</si>
  <si>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</si>
  <si>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</si>
  <si>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</si>
  <si>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</si>
  <si>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</si>
  <si>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</si>
  <si>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</si>
  <si>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</si>
  <si>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</si>
  <si>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</si>
  <si>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</si>
  <si>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</si>
  <si>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</si>
  <si>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</si>
  <si>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</si>
  <si>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</si>
  <si>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</si>
  <si>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</si>
  <si>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</si>
  <si>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</si>
  <si>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</si>
  <si>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</si>
  <si>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</si>
  <si>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</si>
  <si>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</si>
  <si>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</si>
  <si>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</si>
  <si>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</si>
  <si>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</si>
  <si>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</si>
  <si>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</si>
  <si>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</si>
  <si>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</si>
  <si>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</si>
  <si>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</si>
  <si>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</si>
  <si>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</si>
  <si>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</si>
  <si>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</si>
  <si>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</si>
  <si>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</si>
  <si>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</si>
  <si>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</si>
  <si>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</si>
  <si>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</si>
  <si>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</si>
  <si>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</si>
  <si>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</si>
  <si>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</si>
  <si>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</si>
  <si>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</si>
  <si>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</si>
  <si>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</si>
  <si>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</si>
  <si>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</si>
  <si>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</si>
  <si>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</si>
  <si>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</si>
  <si>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</si>
  <si>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</si>
  <si>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</si>
  <si>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</si>
  <si>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</si>
  <si>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</si>
  <si>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</si>
  <si>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</si>
  <si>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</si>
  <si>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</si>
  <si>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</si>
  <si>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</si>
  <si>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</si>
  <si>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</si>
  <si>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</si>
  <si>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</si>
  <si>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</si>
  <si>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</si>
  <si>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</si>
  <si>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</si>
  <si>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</si>
  <si>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</si>
  <si>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</si>
  <si>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</si>
  <si>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</si>
  <si>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</si>
  <si>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</si>
  <si>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</si>
  <si>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</si>
  <si>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</si>
  <si>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</si>
  <si>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</si>
  <si>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</si>
  <si>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</si>
  <si>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</si>
  <si>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</si>
  <si>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</si>
  <si>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</si>
  <si>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</si>
  <si>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</si>
  <si>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</si>
  <si>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</si>
  <si>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</si>
  <si>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</si>
  <si>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</si>
  <si>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</si>
  <si>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</si>
  <si>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</si>
  <si>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</si>
  <si>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</si>
  <si>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</si>
  <si>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</si>
  <si>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</si>
  <si>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</si>
  <si>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</si>
  <si>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</si>
  <si>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</si>
  <si>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</si>
  <si>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</si>
  <si>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</si>
  <si>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</si>
  <si>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</si>
  <si>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</si>
  <si>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</si>
  <si>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</si>
  <si>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</si>
  <si>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</si>
  <si>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</si>
  <si>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</si>
  <si>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</si>
  <si>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</si>
  <si>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</si>
  <si>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</si>
  <si>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</si>
  <si>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</si>
  <si>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</si>
  <si>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</si>
  <si>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</si>
  <si>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</si>
  <si>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</si>
  <si>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</si>
  <si>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</si>
  <si>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</si>
  <si>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</si>
  <si>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</si>
  <si>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</si>
  <si>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</si>
  <si>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</si>
  <si>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</si>
  <si>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</si>
  <si>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</si>
  <si>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</si>
  <si>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</si>
  <si>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</si>
  <si>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</si>
  <si>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</si>
  <si>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</si>
  <si>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</si>
  <si>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</si>
  <si>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</si>
  <si>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</si>
  <si>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</si>
  <si>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</si>
  <si>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</si>
  <si>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</si>
  <si>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</si>
  <si>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</si>
  <si>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</si>
  <si>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</si>
  <si>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</si>
  <si>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</si>
  <si>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</si>
  <si>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</si>
  <si>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</si>
  <si>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</si>
  <si>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</si>
  <si>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</si>
  <si>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</si>
  <si>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</si>
  <si>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</si>
  <si>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</si>
  <si>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</si>
  <si>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</si>
  <si>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</si>
  <si>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</si>
  <si>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</si>
  <si>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</si>
  <si>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</si>
  <si>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</si>
  <si>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</si>
  <si>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</si>
  <si>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</si>
  <si>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</si>
  <si>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</si>
  <si>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</si>
  <si>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</si>
  <si>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</si>
  <si>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</si>
  <si>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</si>
  <si>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</si>
  <si>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</si>
  <si>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</si>
  <si>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</si>
  <si>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</si>
  <si>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</si>
  <si>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</si>
  <si>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</si>
  <si>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</si>
  <si>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</si>
  <si>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</si>
  <si>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</si>
  <si>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</si>
  <si>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</si>
  <si>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</si>
  <si>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</si>
  <si>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</si>
  <si>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</si>
  <si>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</si>
  <si>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</si>
  <si>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</si>
  <si>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</si>
  <si>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</si>
  <si>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</si>
  <si>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</si>
  <si>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</si>
  <si>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</si>
  <si>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</si>
  <si>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</si>
  <si>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</si>
  <si>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</si>
  <si>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</si>
  <si>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</si>
  <si>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</si>
  <si>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</si>
  <si>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</si>
  <si>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</si>
  <si>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</si>
  <si>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</si>
  <si>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</si>
  <si>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</si>
  <si>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</si>
  <si>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</si>
  <si>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</si>
  <si>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</si>
  <si>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</si>
  <si>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</si>
  <si>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</si>
  <si>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</si>
  <si>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</si>
  <si>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</si>
  <si>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</si>
  <si>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</si>
  <si>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</si>
  <si>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</si>
  <si>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</si>
  <si>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</si>
  <si>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</si>
  <si>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</si>
  <si>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</si>
  <si>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</si>
  <si>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</si>
  <si>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</si>
  <si>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</si>
  <si>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</si>
  <si>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</si>
  <si>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</si>
  <si>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</si>
  <si>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</si>
  <si>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</si>
  <si>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</si>
  <si>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</si>
  <si>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</si>
  <si>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</si>
  <si>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</si>
  <si>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</si>
  <si>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</si>
  <si>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</si>
  <si>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</si>
  <si>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</si>
  <si>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</si>
  <si>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</si>
  <si>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</si>
  <si>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</si>
  <si>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</si>
  <si>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</si>
  <si>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</si>
  <si>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</si>
  <si>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</si>
  <si>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</si>
  <si>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</si>
  <si>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</si>
  <si>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</si>
  <si>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</si>
  <si>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</si>
  <si>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</si>
  <si>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</si>
  <si>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</si>
  <si>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</si>
  <si>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</si>
  <si>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</si>
  <si>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</si>
  <si>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</si>
  <si>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</si>
  <si>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</si>
  <si>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</si>
  <si>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</si>
  <si>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</si>
  <si>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</si>
  <si>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</si>
  <si>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</si>
  <si>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</si>
  <si>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</si>
  <si>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</si>
  <si>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</si>
  <si>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</si>
  <si>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</si>
  <si>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</si>
  <si>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</si>
  <si>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</si>
  <si>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</si>
  <si>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</si>
  <si>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</si>
  <si>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</si>
  <si>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</si>
  <si>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</si>
  <si>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</si>
  <si>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</si>
  <si>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</si>
  <si>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</si>
  <si>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</si>
  <si>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</si>
  <si>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</si>
  <si>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</si>
  <si>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</si>
  <si>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</si>
  <si>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</si>
  <si>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</si>
  <si>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</si>
  <si>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</si>
  <si>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</si>
  <si>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</si>
  <si>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</si>
  <si>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</si>
  <si>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</si>
  <si>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</si>
  <si>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</si>
  <si>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</si>
  <si>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</si>
  <si>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</si>
  <si>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</si>
  <si>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</si>
  <si>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</si>
  <si>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</si>
  <si>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</si>
  <si>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</si>
  <si>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</si>
  <si>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</si>
  <si>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</si>
  <si>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</si>
  <si>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</si>
  <si>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</si>
  <si>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</si>
  <si>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</si>
  <si>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</si>
  <si>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</si>
  <si>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</si>
  <si>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</si>
  <si>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</si>
  <si>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</si>
  <si>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</si>
  <si>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</si>
  <si>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</si>
  <si>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</si>
  <si>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</si>
  <si>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</si>
  <si>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</si>
  <si>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</si>
  <si>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</si>
  <si>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</si>
  <si>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</si>
  <si>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</si>
  <si>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</si>
  <si>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</si>
  <si>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</si>
  <si>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</si>
  <si>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</si>
  <si>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</si>
  <si>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</si>
  <si>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</si>
  <si>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</si>
  <si>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</si>
  <si>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</si>
  <si>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</si>
  <si>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</si>
  <si>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</si>
  <si>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</si>
  <si>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</si>
  <si>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</si>
  <si>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</si>
  <si>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</si>
  <si>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</si>
  <si>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</si>
  <si>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</si>
  <si>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</si>
  <si>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</si>
  <si>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</si>
  <si>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</si>
  <si>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</si>
  <si>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</si>
  <si>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</si>
  <si>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</si>
  <si>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</si>
  <si>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</si>
  <si>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</si>
  <si>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</si>
  <si>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</si>
  <si>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</si>
  <si>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</si>
  <si>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</si>
  <si>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</si>
  <si>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</si>
  <si>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</si>
  <si>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</si>
  <si>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</si>
  <si>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</si>
  <si>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</si>
  <si>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</si>
  <si>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</si>
  <si>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</si>
  <si>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</si>
  <si>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</si>
  <si>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</si>
  <si>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</si>
  <si>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</si>
  <si>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</si>
  <si>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</si>
  <si>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</si>
  <si>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</si>
  <si>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</si>
  <si>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</si>
  <si>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</si>
  <si>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</si>
  <si>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</si>
  <si>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</si>
  <si>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</si>
  <si>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</si>
  <si>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</si>
  <si>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</si>
  <si>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</si>
  <si>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</si>
  <si>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</si>
  <si>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</si>
  <si>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</si>
  <si>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</si>
  <si>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</si>
  <si>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</si>
  <si>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</si>
  <si>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</si>
  <si>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</si>
  <si>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</si>
  <si>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</si>
  <si>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</si>
  <si>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</si>
  <si>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</si>
  <si>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</si>
  <si>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</si>
  <si>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</si>
  <si>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</si>
  <si>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</si>
  <si>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</si>
  <si>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</si>
  <si>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</si>
  <si>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</si>
  <si>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</si>
  <si>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</si>
  <si>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</si>
  <si>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</si>
  <si>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</si>
  <si>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</si>
  <si>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</si>
  <si>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</si>
  <si>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</si>
  <si>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</si>
  <si>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</si>
  <si>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</si>
  <si>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</si>
  <si>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</si>
  <si>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</si>
  <si>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</si>
  <si>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</si>
  <si>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</si>
  <si>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</si>
  <si>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</si>
  <si>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</si>
  <si>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</si>
  <si>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</si>
  <si>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</si>
  <si>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</si>
  <si>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</si>
  <si>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</si>
  <si>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</si>
  <si>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</si>
  <si>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</si>
  <si>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</si>
  <si>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</si>
  <si>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</si>
  <si>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</si>
  <si>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</si>
  <si>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</si>
  <si>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</si>
  <si>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</si>
  <si>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</si>
  <si>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</si>
  <si>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</si>
  <si>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</si>
  <si>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</si>
  <si>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</si>
  <si>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</si>
  <si>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</si>
  <si>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</si>
  <si>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</si>
  <si>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</si>
  <si>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</si>
  <si>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</si>
  <si>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</si>
  <si>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</si>
  <si>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</si>
  <si>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</si>
  <si>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</si>
  <si>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</si>
  <si>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</si>
  <si>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</si>
  <si>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</si>
  <si>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</si>
  <si>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</si>
  <si>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</si>
  <si>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</si>
  <si>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</si>
  <si>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</si>
  <si>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</si>
  <si>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</si>
  <si>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</si>
  <si>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</si>
  <si>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</si>
  <si>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</si>
  <si>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</si>
  <si>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</si>
  <si>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</si>
  <si>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</si>
  <si>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</si>
  <si>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</si>
  <si>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</si>
  <si>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</si>
  <si>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</si>
  <si>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</si>
  <si>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</si>
  <si>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</si>
  <si>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</si>
  <si>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</si>
  <si>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</si>
  <si>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</si>
  <si>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</si>
  <si>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</si>
  <si>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</si>
  <si>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</si>
  <si>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</si>
  <si>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</si>
  <si>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</si>
  <si>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</si>
  <si>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</si>
  <si>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</si>
  <si>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</si>
  <si>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</si>
  <si>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</si>
  <si>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</si>
  <si>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</si>
  <si>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</si>
  <si>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</si>
  <si>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</si>
  <si>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</si>
  <si>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</si>
  <si>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</si>
  <si>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</si>
  <si>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</si>
  <si>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</si>
  <si>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</si>
  <si>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</si>
  <si>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</si>
  <si>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</si>
  <si>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</si>
  <si>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</si>
  <si>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</si>
  <si>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</si>
  <si>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</si>
  <si>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</si>
  <si>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</si>
  <si>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</si>
  <si>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</si>
  <si>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</si>
  <si>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</si>
  <si>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</si>
  <si>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</si>
  <si>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</si>
  <si>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</si>
  <si>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</si>
  <si>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</si>
  <si>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</si>
  <si>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</si>
  <si>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</si>
  <si>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</si>
  <si>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</si>
  <si>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</si>
  <si>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</si>
  <si>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</si>
  <si>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</si>
  <si>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</si>
  <si>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</si>
  <si>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</si>
  <si>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</si>
  <si>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</si>
  <si>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</si>
  <si>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</si>
  <si>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</si>
  <si>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</si>
  <si>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</si>
  <si>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</si>
  <si>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</si>
  <si>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</si>
  <si>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</si>
  <si>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</si>
  <si>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</si>
  <si>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</si>
  <si>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</si>
  <si>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</si>
  <si>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</si>
  <si>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</si>
  <si>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</si>
  <si>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</si>
  <si>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</si>
  <si>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</si>
  <si>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</si>
  <si>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</si>
  <si>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</si>
  <si>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</si>
  <si>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</si>
  <si>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</si>
  <si>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</si>
  <si>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</si>
  <si>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</si>
  <si>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</si>
  <si>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</si>
  <si>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</si>
  <si>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</si>
  <si>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</si>
  <si>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</si>
  <si>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</si>
  <si>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</si>
  <si>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</si>
  <si>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</si>
  <si>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</si>
  <si>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</si>
  <si>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</si>
  <si>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</si>
  <si>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</si>
  <si>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</si>
  <si>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</si>
  <si>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</si>
  <si>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</si>
  <si>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</si>
  <si>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</si>
  <si>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</si>
  <si>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</si>
  <si>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</si>
  <si>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</si>
  <si>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</si>
  <si>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</si>
  <si>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</si>
  <si>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</si>
  <si>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</si>
  <si>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</si>
  <si>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</si>
  <si>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</si>
  <si>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</si>
  <si>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</si>
  <si>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</si>
  <si>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</si>
  <si>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</si>
  <si>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</si>
  <si>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</si>
  <si>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</si>
  <si>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</si>
  <si>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</si>
  <si>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</si>
  <si>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</si>
  <si>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</si>
  <si>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</si>
  <si>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</si>
  <si>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</si>
  <si>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</si>
  <si>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</si>
  <si>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</si>
  <si>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</si>
  <si>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</si>
  <si>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</si>
  <si>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</si>
  <si>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</si>
  <si>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</si>
  <si>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</si>
  <si>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</si>
  <si>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</si>
  <si>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</si>
  <si>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</si>
  <si>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</si>
  <si>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</si>
  <si>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</si>
  <si>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</si>
  <si>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</si>
  <si>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</si>
  <si>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</si>
  <si>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</si>
  <si>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</si>
  <si>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</si>
  <si>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</si>
  <si>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</si>
  <si>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</si>
  <si>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</si>
  <si>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</si>
  <si>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</si>
  <si>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</si>
  <si>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</si>
  <si>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</si>
  <si>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</si>
  <si>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</si>
  <si>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</si>
  <si>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</si>
  <si>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</si>
  <si>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</si>
  <si>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</si>
  <si>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</si>
  <si>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</si>
  <si>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</si>
  <si>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</si>
  <si>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</si>
  <si>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</si>
  <si>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</si>
  <si>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</si>
  <si>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</si>
  <si>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</si>
  <si>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</si>
  <si>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</si>
  <si>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</si>
  <si>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</si>
  <si>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</si>
  <si>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</si>
  <si>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</si>
  <si>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</si>
  <si>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</si>
  <si>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</si>
  <si>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</si>
  <si>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</si>
  <si>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</si>
  <si>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</si>
  <si>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</si>
  <si>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</si>
  <si>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</si>
  <si>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</si>
  <si>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</si>
  <si>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</si>
  <si>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</si>
  <si>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</si>
  <si>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</si>
  <si>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</si>
  <si>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</si>
  <si>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</si>
  <si>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</si>
  <si>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</si>
  <si>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</si>
  <si>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</si>
  <si>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</si>
  <si>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</si>
  <si>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</si>
  <si>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</si>
  <si>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</si>
  <si>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</si>
  <si>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</si>
  <si>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</si>
  <si>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</si>
  <si>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</si>
  <si>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</si>
  <si>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</si>
  <si>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</si>
  <si>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</si>
  <si>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</si>
  <si>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</si>
  <si>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</si>
  <si>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</si>
  <si>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</si>
  <si>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</si>
  <si>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</si>
  <si>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</si>
  <si>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</si>
  <si>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</si>
  <si>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</si>
  <si>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</si>
  <si>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</si>
  <si>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</si>
  <si>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</si>
  <si>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</si>
  <si>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</si>
  <si>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</si>
  <si>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</si>
  <si>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</si>
  <si>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</si>
  <si>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</si>
  <si>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</si>
  <si>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</si>
  <si>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</si>
  <si>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</si>
  <si>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</si>
  <si>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</si>
  <si>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</si>
  <si>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</si>
  <si>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</si>
  <si>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</si>
  <si>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</si>
  <si>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</si>
  <si>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</si>
  <si>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</si>
  <si>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</si>
  <si>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</si>
  <si>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</si>
  <si>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</si>
  <si>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</si>
  <si>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</si>
  <si>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</si>
  <si>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</si>
  <si>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</si>
  <si>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</si>
  <si>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</si>
  <si>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</si>
  <si>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</si>
  <si>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</si>
  <si>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</si>
  <si>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</si>
  <si>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</si>
  <si>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</si>
  <si>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</si>
  <si>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</si>
  <si>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</si>
  <si>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</si>
  <si>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</si>
  <si>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</si>
  <si>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</si>
  <si>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</si>
  <si>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</si>
  <si>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</si>
  <si>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</si>
  <si>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</si>
  <si>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</si>
  <si>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</si>
  <si>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</si>
  <si>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</si>
  <si>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</si>
  <si>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</si>
  <si>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</si>
  <si>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</si>
  <si>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</si>
  <si>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</si>
  <si>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</si>
  <si>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</si>
  <si>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</si>
  <si>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</si>
  <si>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</si>
  <si>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</si>
  <si>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</si>
  <si>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</si>
  <si>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</si>
  <si>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</si>
  <si>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</si>
  <si>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</si>
  <si>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</si>
  <si>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</si>
  <si>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</si>
  <si>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</si>
  <si>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</si>
  <si>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</si>
  <si>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</si>
  <si>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</si>
  <si>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</si>
  <si>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</si>
  <si>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</si>
  <si>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</si>
  <si>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</si>
  <si>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</si>
  <si>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</si>
  <si>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</si>
  <si>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</si>
  <si>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</si>
  <si>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</si>
  <si>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</si>
  <si>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</si>
  <si>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</si>
  <si>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</si>
  <si>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</si>
  <si>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</si>
  <si>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</si>
  <si>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</si>
  <si>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</si>
  <si>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</si>
  <si>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</si>
  <si>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</si>
  <si>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</si>
  <si>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</si>
  <si>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</si>
  <si>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</si>
  <si>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</si>
  <si>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</si>
  <si>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</si>
  <si>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</si>
  <si>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</si>
  <si>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</si>
  <si>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</si>
  <si>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</si>
  <si>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</si>
  <si>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</si>
  <si>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</si>
  <si>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</si>
  <si>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</si>
  <si>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</si>
  <si>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</si>
  <si>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</si>
  <si>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</si>
  <si>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</si>
  <si>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</si>
  <si>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</si>
  <si>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</si>
  <si>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</si>
  <si>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</si>
  <si>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</si>
  <si>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</si>
  <si>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</si>
  <si>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</si>
  <si>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</si>
  <si>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</si>
  <si>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</si>
  <si>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</si>
  <si>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</si>
  <si>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</si>
  <si>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</si>
  <si>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</si>
  <si>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</si>
  <si>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</si>
  <si>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</si>
  <si>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</si>
  <si>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</si>
  <si>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</si>
  <si>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</si>
  <si>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</si>
  <si>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</si>
  <si>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</si>
  <si>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</si>
  <si>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</si>
  <si>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</si>
  <si>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</si>
  <si>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</si>
  <si>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</si>
  <si>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</si>
  <si>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</si>
  <si>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</si>
  <si>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</si>
  <si>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</si>
  <si>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</si>
  <si>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</si>
  <si>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</si>
  <si>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</si>
  <si>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</si>
  <si>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</si>
  <si>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</si>
  <si>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</si>
  <si>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</si>
  <si>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</si>
  <si>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</si>
  <si>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</si>
  <si>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</si>
  <si>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</si>
  <si>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</si>
  <si>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</si>
  <si>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</si>
  <si>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</si>
  <si>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</si>
  <si>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</si>
  <si>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</si>
  <si>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</si>
  <si>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</si>
  <si>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</si>
  <si>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</si>
  <si>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</si>
  <si>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</si>
  <si>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</si>
  <si>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</si>
  <si>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</si>
  <si>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</si>
  <si>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</si>
  <si>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</si>
  <si>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</si>
  <si>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</si>
  <si>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</si>
  <si>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</si>
  <si>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</si>
  <si>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</si>
  <si>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</si>
  <si>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</si>
  <si>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</si>
  <si>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</si>
  <si>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</si>
  <si>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</si>
  <si>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</si>
  <si>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</si>
  <si>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</si>
  <si>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</si>
  <si>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</si>
  <si>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</si>
  <si>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</si>
  <si>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</si>
  <si>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</si>
  <si>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</si>
  <si>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</si>
  <si>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</si>
  <si>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</si>
  <si>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</si>
  <si>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</si>
  <si>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</si>
  <si>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</si>
  <si>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</si>
  <si>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</si>
  <si>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</si>
  <si>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</si>
  <si>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</si>
  <si>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</si>
  <si>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</si>
  <si>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</si>
  <si>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</si>
  <si>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</si>
  <si>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</si>
  <si>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</si>
  <si>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</si>
  <si>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</si>
  <si>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</si>
  <si>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</si>
  <si>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</si>
  <si>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</si>
  <si>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</si>
  <si>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</si>
  <si>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</si>
  <si>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</si>
  <si>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</si>
  <si>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</si>
  <si>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</si>
  <si>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</si>
  <si>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</si>
  <si>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</si>
  <si>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</si>
  <si>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</si>
  <si>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</si>
  <si>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</si>
  <si>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</si>
  <si>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</si>
  <si>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</si>
  <si>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</si>
  <si>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</si>
  <si>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</si>
  <si>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</si>
  <si>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</si>
  <si>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</si>
  <si>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</si>
  <si>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</si>
  <si>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</si>
  <si>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</si>
  <si>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</si>
  <si>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</si>
  <si>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</si>
  <si>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</si>
  <si>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</si>
  <si>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</si>
  <si>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</si>
  <si>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</si>
  <si>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</si>
  <si>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</si>
  <si>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</si>
  <si>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</si>
  <si>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</si>
  <si>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</si>
  <si>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</si>
  <si>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</si>
  <si>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</si>
  <si>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</si>
  <si>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</si>
  <si>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</si>
  <si>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</si>
  <si>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</si>
  <si>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</si>
  <si>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</si>
  <si>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</si>
  <si>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</si>
  <si>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</si>
  <si>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</si>
  <si>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</si>
  <si>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</si>
  <si>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</si>
  <si>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</si>
  <si>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</si>
  <si>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</si>
  <si>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</si>
  <si>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</si>
  <si>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</si>
  <si>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</si>
  <si>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</si>
  <si>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</si>
  <si>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</si>
  <si>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</si>
  <si>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</si>
  <si>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</si>
  <si>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</si>
  <si>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</si>
  <si>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</si>
  <si>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</si>
  <si>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</si>
  <si>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</si>
  <si>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</si>
  <si>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</si>
  <si>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</si>
  <si>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</si>
  <si>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</si>
  <si>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</si>
  <si>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</si>
  <si>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</si>
  <si>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</si>
  <si>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</si>
  <si>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</si>
  <si>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</si>
  <si>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</si>
  <si>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</si>
  <si>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</si>
  <si>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</si>
  <si>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</si>
  <si>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</si>
  <si>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</si>
  <si>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</si>
  <si>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</si>
  <si>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</si>
  <si>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</si>
  <si>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</si>
  <si>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</si>
  <si>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</si>
  <si>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</si>
  <si>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</si>
  <si>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</si>
  <si>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</si>
  <si>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</si>
  <si>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</si>
  <si>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</si>
  <si>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</si>
  <si>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</si>
  <si>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</si>
  <si>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</si>
  <si>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</si>
  <si>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</si>
  <si>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</si>
  <si>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</si>
  <si>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</si>
  <si>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</si>
  <si>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</si>
  <si>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</si>
  <si>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</si>
  <si>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</si>
  <si>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</si>
  <si>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</si>
  <si>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</si>
  <si>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</si>
  <si>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</si>
  <si>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</si>
  <si>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</si>
  <si>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</si>
  <si>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</si>
  <si>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</si>
  <si>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</si>
  <si>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</si>
  <si>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</si>
  <si>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</si>
  <si>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</si>
  <si>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</si>
  <si>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</si>
  <si>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</si>
  <si>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</si>
  <si>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</si>
  <si>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</si>
  <si>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</si>
  <si>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</si>
  <si>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</si>
  <si>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</si>
  <si>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</si>
  <si>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</si>
  <si>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</si>
  <si>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</si>
  <si>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</si>
  <si>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</si>
  <si>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</si>
  <si>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</si>
  <si>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</si>
  <si>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</si>
  <si>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</si>
  <si>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</si>
  <si>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</si>
  <si>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</si>
  <si>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</si>
  <si>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</si>
  <si>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</si>
  <si>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</si>
  <si>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</si>
  <si>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</si>
  <si>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</si>
  <si>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</si>
  <si>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</si>
  <si>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</si>
  <si>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</si>
  <si>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</si>
  <si>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</si>
  <si>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</si>
  <si>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</si>
  <si>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</si>
  <si>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</si>
  <si>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</si>
  <si>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</si>
  <si>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</si>
  <si>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</si>
  <si>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</si>
  <si>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</si>
  <si>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</si>
  <si>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</si>
  <si>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</si>
  <si>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</si>
  <si>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</si>
  <si>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</si>
  <si>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</si>
  <si>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</si>
  <si>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</si>
  <si>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</si>
  <si>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</si>
  <si>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</si>
  <si>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</si>
  <si>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</si>
  <si>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</si>
  <si>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</si>
  <si>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</si>
  <si>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</si>
  <si>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</si>
  <si>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</si>
  <si>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</si>
  <si>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</si>
  <si>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</si>
  <si>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</si>
  <si>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</si>
  <si>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</si>
  <si>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</si>
  <si>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</si>
  <si>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</si>
  <si>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</si>
  <si>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</si>
  <si>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</si>
  <si>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</si>
  <si>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</si>
  <si>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</si>
  <si>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</si>
  <si>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</si>
  <si>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</si>
  <si>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</si>
  <si>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</si>
  <si>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</si>
  <si>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</si>
  <si>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</si>
  <si>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</si>
  <si>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</si>
  <si>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</si>
  <si>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</si>
  <si>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</si>
  <si>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</si>
  <si>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</si>
  <si>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</si>
  <si>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</si>
  <si>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</si>
  <si>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</si>
  <si>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</si>
  <si>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</si>
  <si>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</si>
  <si>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</si>
  <si>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</si>
  <si>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</si>
  <si>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</si>
  <si>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</si>
  <si>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</si>
  <si>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</si>
  <si>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</si>
  <si>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</si>
  <si>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</si>
  <si>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</si>
  <si>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</si>
  <si>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</si>
  <si>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</si>
  <si>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</si>
  <si>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</si>
  <si>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</si>
  <si>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</si>
  <si>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</si>
  <si>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</si>
  <si>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</si>
  <si>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</si>
  <si>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</si>
  <si>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</si>
  <si>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</si>
  <si>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</si>
  <si>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</si>
  <si>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</si>
  <si>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</si>
  <si>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</si>
  <si>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</si>
  <si>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</si>
  <si>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</si>
  <si>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</si>
  <si>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</si>
  <si>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</si>
  <si>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</si>
  <si>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</si>
  <si>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</si>
  <si>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</si>
  <si>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</si>
  <si>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</si>
  <si>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</si>
  <si>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</si>
  <si>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</si>
  <si>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</si>
  <si>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</si>
  <si>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</si>
  <si>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</si>
  <si>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</si>
  <si>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</si>
  <si>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</si>
  <si>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</si>
  <si>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</si>
  <si>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</si>
  <si>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</si>
  <si>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</si>
  <si>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</si>
  <si>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</si>
  <si>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</si>
  <si>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</si>
  <si>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</si>
  <si>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</si>
  <si>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</si>
  <si>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</si>
  <si>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</si>
  <si>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</si>
  <si>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</si>
  <si>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</si>
  <si>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</si>
  <si>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</si>
  <si>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</si>
  <si>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</si>
  <si>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</si>
  <si>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</si>
  <si>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</si>
  <si>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</si>
  <si>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</si>
  <si>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</si>
  <si>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</si>
  <si>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</si>
  <si>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</si>
  <si>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</si>
  <si>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</si>
  <si>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</si>
  <si>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</si>
  <si>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</si>
  <si>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</si>
  <si>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</si>
  <si>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</si>
  <si>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</si>
  <si>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</si>
  <si>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</si>
  <si>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</si>
  <si>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</si>
  <si>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</si>
  <si>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</si>
  <si>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</si>
  <si>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</si>
  <si>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</si>
  <si>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</si>
  <si>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</si>
  <si>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</si>
  <si>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</si>
  <si>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</si>
  <si>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</si>
  <si>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</si>
  <si>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</si>
  <si>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</si>
  <si>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</si>
  <si>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</si>
  <si>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</si>
  <si>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</si>
  <si>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</si>
  <si>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</si>
  <si>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</si>
  <si>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</si>
  <si>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</si>
  <si>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</si>
  <si>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</si>
  <si>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</si>
  <si>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</si>
  <si>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</si>
  <si>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</si>
  <si>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</si>
  <si>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</si>
  <si>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</si>
  <si>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</si>
  <si>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</si>
  <si>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</si>
  <si>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</si>
  <si>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</si>
  <si>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</si>
  <si>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</si>
  <si>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</si>
  <si>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</si>
  <si>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</si>
  <si>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</si>
  <si>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</si>
  <si>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</si>
  <si>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</si>
  <si>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</si>
  <si>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</si>
  <si>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</si>
  <si>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</si>
  <si>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</si>
  <si>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</si>
  <si>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</si>
  <si>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</si>
  <si>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</si>
  <si>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</si>
  <si>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</si>
  <si>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</si>
  <si>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</si>
  <si>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</si>
  <si>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</si>
  <si>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</si>
  <si>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</si>
  <si>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</si>
  <si>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</si>
  <si>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</si>
  <si>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</si>
  <si>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</si>
  <si>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</si>
  <si>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</si>
  <si>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</si>
  <si>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</si>
  <si>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</si>
  <si>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</si>
  <si>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</si>
  <si>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</si>
  <si>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</si>
  <si>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</si>
  <si>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</si>
  <si>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</si>
  <si>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</si>
  <si>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</si>
  <si>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</si>
  <si>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</si>
  <si>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</si>
  <si>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</si>
  <si>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</si>
  <si>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</si>
  <si>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</si>
  <si>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</si>
  <si>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</si>
  <si>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</si>
  <si>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</si>
  <si>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</si>
  <si>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</si>
  <si>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</si>
  <si>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</si>
  <si>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</si>
  <si>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</si>
  <si>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</si>
  <si>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</si>
  <si>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</si>
  <si>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</si>
  <si>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</si>
  <si>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</si>
  <si>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</si>
  <si>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</si>
  <si>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</si>
  <si>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</si>
  <si>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</si>
  <si>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</si>
  <si>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</si>
  <si>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</si>
  <si>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</si>
  <si>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</si>
  <si>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</si>
  <si>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</si>
  <si>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</si>
  <si>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</si>
  <si>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</si>
  <si>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</si>
  <si>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</si>
  <si>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</si>
  <si>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</si>
  <si>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</si>
  <si>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</si>
  <si>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</si>
  <si>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</si>
  <si>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</si>
  <si>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</si>
  <si>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</si>
  <si>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</si>
  <si>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</si>
  <si>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</si>
  <si>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</si>
  <si>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</si>
  <si>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</si>
  <si>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</si>
  <si>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</si>
  <si>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</si>
  <si>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</si>
  <si>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</si>
  <si>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</si>
  <si>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</si>
  <si>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</si>
  <si>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</si>
  <si>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</si>
  <si>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</si>
  <si>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</si>
  <si>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</si>
  <si>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</si>
  <si>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</si>
  <si>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</si>
  <si>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</si>
  <si>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</si>
  <si>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</si>
  <si>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</si>
  <si>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</si>
  <si>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</si>
  <si>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</si>
  <si>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</si>
  <si>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</si>
  <si>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</si>
  <si>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</si>
  <si>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</si>
  <si>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</si>
  <si>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</si>
  <si>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</si>
  <si>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</si>
  <si>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</si>
  <si>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</si>
  <si>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</si>
  <si>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</si>
  <si>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</si>
  <si>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</si>
  <si>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</si>
  <si>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</si>
  <si>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</si>
  <si>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</si>
  <si>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</si>
  <si>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</si>
  <si>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</si>
  <si>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</si>
  <si>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</si>
  <si>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</si>
  <si>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</si>
  <si>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</si>
  <si>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</si>
  <si>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</si>
  <si>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</si>
  <si>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</si>
  <si>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</si>
  <si>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</si>
  <si>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</si>
  <si>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</si>
  <si>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</si>
  <si>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</si>
  <si>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</si>
  <si>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</si>
  <si>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</si>
  <si>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</si>
  <si>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</si>
  <si>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</si>
  <si>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</si>
  <si>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</si>
  <si>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</si>
  <si>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</si>
  <si>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</si>
  <si>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</si>
  <si>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</si>
  <si>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</si>
  <si>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</si>
  <si>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</si>
  <si>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</si>
  <si>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</si>
  <si>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</si>
  <si>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</si>
  <si>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</si>
  <si>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</si>
  <si>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</si>
  <si>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</si>
  <si>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</si>
  <si>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</si>
  <si>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</si>
  <si>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</si>
  <si>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</si>
  <si>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</si>
  <si>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</si>
  <si>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</si>
  <si>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</si>
  <si>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</si>
  <si>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</si>
  <si>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</si>
  <si>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</si>
  <si>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</si>
  <si>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</si>
  <si>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</si>
  <si>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</si>
  <si>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</si>
  <si>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</si>
  <si>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</si>
  <si>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</si>
  <si>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</si>
  <si>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</si>
  <si>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</si>
  <si>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</si>
  <si>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</si>
  <si>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</si>
  <si>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</si>
  <si>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</si>
  <si>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</si>
  <si>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</si>
  <si>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</si>
  <si>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</si>
  <si>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</si>
  <si>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</si>
  <si>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</si>
  <si>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</si>
  <si>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</si>
  <si>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</si>
  <si>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</si>
  <si>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</si>
  <si>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</si>
  <si>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</si>
  <si>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</si>
  <si>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</si>
  <si>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</si>
  <si>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</si>
  <si>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</si>
  <si>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</si>
  <si>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</si>
  <si>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</si>
  <si>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</si>
  <si>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</si>
  <si>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</si>
  <si>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</si>
  <si>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</si>
  <si>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</si>
  <si>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</si>
  <si>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</si>
  <si>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</si>
  <si>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</si>
  <si>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</si>
  <si>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</si>
  <si>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</si>
  <si>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</si>
  <si>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</si>
  <si>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</si>
  <si>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</si>
  <si>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</si>
  <si>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</si>
  <si>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</si>
  <si>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</si>
  <si>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</si>
  <si>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</si>
  <si>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</si>
  <si>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</si>
  <si>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</si>
  <si>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</si>
  <si>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</si>
  <si>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</si>
  <si>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</si>
  <si>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</si>
  <si>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</si>
  <si>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</si>
  <si>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</si>
  <si>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</si>
  <si>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</si>
  <si>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</si>
  <si>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</si>
  <si>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</si>
  <si>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</si>
  <si>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</si>
  <si>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</si>
  <si>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</si>
  <si>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</si>
  <si>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</si>
  <si>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</si>
  <si>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</si>
  <si>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</si>
  <si>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</si>
  <si>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</si>
  <si>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</si>
  <si>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</si>
  <si>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</si>
  <si>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</si>
  <si>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</si>
  <si>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</si>
  <si>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</si>
  <si>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</si>
  <si>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</si>
  <si>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</si>
  <si>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</si>
  <si>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</si>
  <si>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</si>
  <si>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</si>
  <si>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</si>
  <si>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</si>
  <si>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</si>
  <si>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</si>
  <si>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</si>
  <si>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</si>
  <si>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</si>
  <si>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</si>
  <si>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</si>
  <si>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</si>
  <si>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</si>
  <si>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</si>
  <si>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</si>
  <si>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</si>
  <si>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</si>
  <si>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</si>
  <si>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</si>
  <si>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</si>
  <si>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</si>
  <si>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</si>
  <si>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</si>
  <si>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</si>
  <si>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</si>
  <si>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</si>
  <si>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</si>
  <si>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</si>
  <si>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</si>
  <si>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</si>
  <si>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</si>
  <si>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</si>
  <si>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</si>
  <si>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</si>
  <si>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</si>
  <si>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</si>
  <si>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</si>
  <si>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</si>
  <si>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</si>
  <si>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</si>
  <si>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</si>
  <si>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</si>
  <si>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</si>
  <si>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</si>
  <si>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</si>
  <si>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</si>
  <si>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</si>
  <si>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</si>
  <si>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</si>
  <si>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</si>
  <si>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</si>
  <si>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</si>
  <si>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</si>
  <si>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</si>
  <si>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</si>
  <si>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</si>
  <si>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</si>
  <si>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</si>
  <si>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</si>
  <si>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</si>
  <si>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</si>
  <si>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</si>
  <si>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</si>
  <si>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</si>
  <si>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</si>
  <si>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</si>
  <si>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</si>
  <si>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</si>
  <si>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</si>
  <si>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</si>
  <si>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</si>
  <si>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</si>
  <si>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</si>
  <si>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</si>
  <si>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</si>
  <si>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</si>
  <si>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</si>
  <si>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</si>
  <si>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</si>
  <si>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</si>
  <si>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</si>
  <si>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</si>
  <si>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</si>
  <si>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</si>
  <si>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</si>
  <si>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</si>
  <si>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</si>
  <si>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</si>
  <si>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</si>
  <si>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</si>
  <si>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</si>
  <si>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</si>
  <si>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</si>
  <si>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</si>
  <si>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</si>
  <si>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</si>
  <si>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</si>
  <si>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</si>
  <si>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</si>
  <si>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</si>
  <si>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</si>
  <si>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</si>
  <si>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</si>
  <si>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</si>
  <si>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</si>
  <si>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</si>
  <si>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</si>
  <si>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</si>
  <si>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</si>
  <si>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</si>
  <si>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</si>
  <si>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</si>
  <si>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</si>
  <si>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</si>
  <si>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</si>
  <si>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</si>
  <si>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</si>
  <si>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</si>
  <si>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</si>
  <si>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</si>
  <si>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</si>
  <si>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</si>
  <si>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</si>
  <si>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</si>
  <si>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</si>
  <si>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</si>
  <si>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</si>
  <si>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</si>
  <si>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</si>
  <si>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</si>
  <si>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</si>
  <si>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</si>
  <si>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</si>
  <si>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</si>
  <si>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</si>
  <si>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</si>
  <si>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</si>
  <si>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</si>
  <si>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</si>
  <si>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</si>
  <si>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</si>
  <si>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</si>
  <si>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</si>
  <si>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</si>
  <si>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</si>
  <si>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</si>
  <si>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</si>
  <si>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</si>
  <si>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</si>
  <si>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</si>
  <si>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</si>
  <si>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</si>
  <si>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</si>
  <si>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</si>
  <si>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</si>
  <si>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</si>
  <si>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</si>
  <si>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</si>
  <si>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</si>
  <si>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</si>
  <si>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</si>
  <si>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</si>
  <si>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</si>
  <si>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</si>
  <si>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</si>
  <si>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</si>
  <si>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</si>
  <si>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</si>
  <si>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</si>
  <si>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</si>
  <si>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</si>
  <si>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</si>
  <si>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</si>
  <si>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</si>
  <si>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</si>
  <si>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</si>
  <si>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</si>
  <si>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</si>
  <si>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</si>
  <si>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</si>
  <si>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</si>
  <si>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</si>
  <si>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</si>
  <si>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</si>
  <si>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</si>
  <si>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</si>
  <si>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</si>
  <si>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</si>
  <si>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</si>
  <si>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</si>
  <si>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</si>
  <si>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</si>
  <si>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</si>
  <si>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</si>
  <si>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</si>
  <si>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</si>
  <si>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</si>
  <si>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</si>
  <si>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</si>
  <si>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</si>
  <si>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</si>
  <si>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</si>
  <si>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</si>
  <si>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</si>
  <si>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</si>
  <si>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</si>
  <si>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</si>
  <si>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</si>
  <si>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</si>
  <si>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</si>
  <si>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</si>
  <si>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</si>
  <si>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</si>
  <si>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</si>
  <si>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</si>
  <si>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</si>
  <si>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</si>
  <si>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</si>
  <si>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</si>
  <si>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</si>
  <si>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</si>
  <si>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</si>
  <si>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</si>
  <si>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</si>
  <si>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</si>
  <si>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</si>
  <si>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</si>
  <si>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</si>
  <si>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</si>
  <si>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</si>
  <si>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</si>
  <si>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</si>
  <si>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</si>
  <si>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</si>
  <si>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</si>
  <si>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</si>
  <si>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</si>
  <si>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</si>
  <si>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</si>
  <si>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</si>
  <si>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</si>
  <si>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</si>
  <si>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</si>
  <si>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</si>
  <si>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</si>
  <si>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</si>
  <si>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</si>
  <si>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</si>
  <si>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</si>
  <si>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</si>
  <si>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</si>
  <si>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</si>
  <si>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</si>
  <si>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</si>
  <si>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</si>
  <si>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</si>
  <si>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</si>
  <si>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</si>
  <si>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</si>
  <si>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</si>
  <si>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</si>
  <si>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</si>
  <si>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</si>
  <si>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</si>
  <si>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</si>
  <si>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</si>
  <si>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</si>
  <si>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</si>
  <si>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</si>
  <si>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</si>
  <si>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</si>
  <si>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</si>
  <si>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</si>
  <si>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</si>
  <si>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</si>
  <si>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</si>
  <si>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</si>
  <si>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</si>
  <si>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</si>
  <si>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</si>
  <si>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</si>
  <si>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</si>
  <si>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</si>
  <si>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</si>
  <si>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</si>
  <si>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</si>
  <si>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</si>
  <si>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</si>
  <si>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</si>
  <si>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</si>
  <si>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</si>
  <si>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</si>
  <si>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</si>
  <si>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</si>
  <si>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</si>
  <si>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</si>
  <si>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</si>
  <si>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</si>
  <si>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</si>
  <si>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</si>
  <si>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</si>
  <si>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</si>
  <si>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</si>
  <si>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</si>
  <si>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</si>
  <si>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</si>
  <si>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</si>
  <si>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</si>
  <si>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</si>
  <si>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</si>
  <si>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</si>
  <si>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</si>
  <si>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</si>
  <si>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</si>
  <si>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</si>
  <si>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</si>
  <si>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</si>
  <si>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</si>
  <si>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</si>
  <si>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</si>
  <si>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</si>
  <si>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</si>
  <si>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</si>
  <si>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</si>
  <si>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</si>
  <si>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</si>
  <si>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</si>
  <si>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</si>
  <si>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</si>
  <si>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</si>
  <si>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</si>
  <si>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</si>
  <si>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</si>
  <si>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</si>
  <si>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</si>
  <si>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</si>
  <si>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</si>
  <si>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</si>
  <si>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</si>
  <si>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</si>
  <si>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</si>
  <si>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</si>
  <si>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</si>
  <si>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</si>
  <si>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</si>
  <si>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</si>
  <si>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</si>
  <si>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</si>
  <si>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</si>
  <si>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</si>
  <si>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</si>
  <si>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</si>
  <si>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</si>
  <si>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</si>
  <si>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</si>
  <si>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</si>
  <si>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</si>
  <si>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</si>
  <si>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</si>
  <si>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</si>
  <si>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</si>
  <si>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</si>
  <si>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</si>
  <si>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</si>
  <si>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</si>
  <si>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</si>
  <si>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</si>
  <si>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</si>
  <si>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</si>
  <si>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</si>
  <si>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</si>
  <si>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</si>
  <si>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</si>
  <si>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</si>
  <si>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</si>
  <si>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</si>
  <si>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</si>
  <si>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</si>
  <si>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</si>
  <si>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</si>
  <si>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</si>
  <si>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</si>
  <si>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</si>
  <si>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</si>
  <si>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</si>
  <si>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</si>
  <si>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</si>
  <si>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</si>
  <si>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</si>
  <si>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</si>
  <si>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</si>
  <si>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</si>
  <si>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</si>
  <si>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</si>
  <si>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</si>
  <si>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</si>
  <si>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</si>
  <si>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</si>
  <si>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</si>
  <si>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</si>
  <si>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</si>
  <si>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</si>
  <si>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</si>
  <si>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</si>
  <si>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</si>
  <si>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</si>
  <si>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</si>
  <si>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</si>
  <si>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</si>
  <si>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</si>
  <si>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</si>
  <si>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</si>
  <si>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</si>
  <si>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</si>
  <si>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</si>
  <si>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</si>
  <si>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</si>
  <si>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</si>
  <si>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</si>
  <si>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</si>
  <si>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</si>
  <si>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</si>
  <si>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</si>
  <si>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</si>
  <si>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</si>
  <si>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</si>
  <si>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</si>
  <si>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</si>
  <si>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</si>
  <si>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</si>
  <si>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</si>
  <si>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</si>
  <si>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</si>
  <si>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</si>
  <si>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</si>
  <si>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</si>
  <si>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</si>
  <si>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</si>
  <si>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</si>
  <si>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</si>
  <si>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</si>
  <si>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</si>
  <si>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</si>
  <si>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</si>
  <si>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</si>
  <si>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</si>
  <si>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</si>
  <si>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</si>
  <si>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</si>
  <si>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</si>
  <si>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</si>
  <si>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</si>
  <si>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</si>
  <si>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</si>
  <si>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</si>
  <si>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</si>
  <si>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</si>
  <si>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</si>
  <si>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</si>
  <si>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</si>
  <si>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</si>
  <si>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</si>
  <si>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</si>
  <si>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</si>
  <si>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</si>
  <si>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</si>
  <si>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</si>
  <si>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</si>
  <si>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</si>
  <si>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</si>
  <si>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</si>
  <si>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</si>
  <si>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</si>
  <si>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</si>
  <si>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</si>
  <si>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</si>
  <si>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</si>
  <si>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</si>
  <si>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</si>
  <si>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</si>
  <si>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</si>
  <si>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</si>
  <si>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</si>
  <si>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</si>
  <si>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</si>
  <si>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</si>
  <si>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</si>
  <si>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</si>
  <si>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</si>
  <si>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</si>
  <si>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</si>
  <si>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</si>
  <si>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</si>
  <si>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</si>
  <si>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</si>
  <si>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</si>
  <si>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</si>
  <si>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</si>
  <si>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</si>
  <si>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</si>
  <si>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</si>
  <si>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</si>
  <si>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</si>
  <si>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</si>
  <si>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</si>
  <si>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</si>
  <si>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</si>
  <si>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</si>
  <si>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</si>
  <si>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</si>
  <si>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</si>
  <si>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</si>
  <si>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</si>
  <si>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</si>
  <si>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</si>
  <si>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</si>
  <si>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</si>
  <si>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</si>
  <si>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</si>
  <si>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</si>
  <si>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</si>
  <si>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</si>
  <si>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</si>
  <si>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</si>
  <si>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</si>
  <si>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</si>
  <si>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</si>
  <si>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</si>
  <si>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</si>
  <si>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</si>
  <si>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</si>
  <si>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</si>
  <si>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</si>
  <si>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</si>
  <si>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</si>
  <si>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</si>
  <si>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</si>
  <si>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</si>
  <si>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</si>
  <si>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</si>
  <si>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</si>
  <si>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</si>
  <si>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</si>
  <si>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</si>
  <si>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</si>
  <si>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</si>
  <si>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</si>
  <si>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</si>
  <si>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</si>
  <si>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</si>
  <si>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</si>
  <si>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</si>
  <si>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</si>
  <si>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</si>
  <si>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</si>
  <si>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</si>
  <si>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</si>
  <si>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</si>
  <si>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</si>
  <si>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</si>
  <si>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</si>
  <si>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</si>
  <si>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</si>
  <si>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</si>
  <si>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</si>
  <si>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</si>
  <si>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</si>
  <si>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</si>
  <si>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</si>
  <si>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</si>
  <si>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</si>
  <si>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</si>
  <si>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</si>
  <si>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</si>
  <si>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</si>
  <si>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</si>
  <si>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</si>
  <si>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</si>
  <si>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</si>
  <si>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</si>
  <si>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</si>
  <si>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</si>
  <si>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</si>
  <si>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</si>
  <si>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</si>
  <si>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</si>
  <si>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</si>
  <si>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</si>
  <si>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</si>
  <si>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</si>
  <si>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</si>
  <si>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</si>
  <si>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</si>
  <si>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</si>
  <si>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</si>
  <si>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</si>
  <si>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</si>
  <si>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</si>
  <si>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</si>
  <si>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</si>
  <si>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</si>
  <si>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</si>
  <si>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</si>
  <si>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</si>
  <si>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</si>
  <si>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</si>
  <si>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</si>
  <si>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</si>
  <si>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</si>
  <si>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</si>
  <si>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</si>
  <si>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</si>
  <si>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</si>
  <si>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</si>
  <si>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</si>
  <si>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</si>
  <si>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</si>
  <si>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</si>
  <si>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</si>
  <si>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</si>
  <si>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</si>
  <si>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</si>
  <si>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</si>
  <si>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</si>
  <si>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</si>
  <si>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</si>
  <si>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</si>
  <si>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</si>
  <si>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</si>
  <si>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</si>
  <si>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</si>
  <si>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</si>
  <si>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</si>
  <si>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</si>
  <si>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</si>
  <si>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</si>
  <si>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</si>
  <si>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</si>
  <si>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</si>
  <si>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</si>
  <si>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</si>
  <si>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</si>
  <si>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</si>
  <si>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</si>
  <si>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</si>
  <si>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</si>
  <si>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</si>
  <si>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</si>
  <si>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</si>
  <si>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</si>
  <si>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</si>
  <si>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</si>
  <si>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</si>
  <si>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</si>
  <si>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</si>
  <si>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</si>
  <si>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</si>
  <si>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</si>
  <si>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</si>
  <si>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</si>
  <si>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</si>
  <si>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</si>
  <si>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</si>
  <si>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</si>
  <si>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</si>
  <si>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</si>
  <si>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</si>
  <si>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</si>
  <si>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</si>
  <si>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</si>
  <si>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</si>
  <si>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</si>
  <si>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</si>
  <si>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</si>
  <si>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</si>
  <si>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</si>
  <si>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</si>
  <si>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</si>
  <si>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</si>
  <si>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</si>
  <si>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</si>
  <si>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</si>
  <si>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</si>
  <si>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</si>
  <si>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</si>
  <si>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</si>
  <si>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</si>
  <si>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</si>
  <si>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</si>
  <si>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</si>
  <si>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</si>
  <si>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</si>
  <si>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</si>
  <si>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</si>
  <si>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</si>
  <si>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</si>
  <si>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</si>
  <si>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</si>
  <si>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</si>
  <si>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</si>
  <si>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</si>
  <si>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</si>
  <si>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</si>
  <si>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</si>
  <si>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</si>
  <si>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</si>
  <si>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</si>
  <si>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</si>
  <si>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</si>
  <si>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</si>
  <si>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</si>
  <si>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</si>
  <si>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</si>
  <si>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</si>
  <si>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</si>
  <si>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</si>
  <si>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</si>
  <si>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</si>
  <si>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</si>
  <si>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</si>
  <si>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</si>
  <si>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</si>
  <si>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</si>
  <si>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</si>
  <si>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</si>
  <si>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</si>
  <si>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</si>
  <si>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</si>
  <si>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</si>
  <si>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</si>
  <si>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</si>
  <si>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</si>
  <si>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</si>
  <si>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</si>
  <si>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</si>
  <si>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</si>
  <si>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</si>
  <si>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</si>
  <si>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</si>
  <si>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</si>
  <si>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</si>
  <si>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</si>
  <si>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</si>
  <si>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</si>
  <si>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</si>
  <si>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</si>
  <si>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</si>
  <si>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</si>
  <si>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</si>
  <si>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</si>
  <si>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</si>
  <si>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</si>
  <si>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</si>
  <si>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</si>
  <si>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</si>
  <si>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</si>
  <si>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</si>
  <si>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</si>
  <si>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</si>
  <si>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</si>
  <si>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</si>
  <si>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</si>
  <si>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</si>
  <si>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</si>
  <si>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</si>
  <si>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</si>
  <si>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</si>
  <si>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</si>
  <si>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</si>
  <si>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</si>
  <si>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</si>
  <si>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</si>
  <si>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</si>
  <si>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</si>
  <si>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</si>
  <si>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</si>
  <si>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</si>
  <si>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</si>
  <si>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</si>
  <si>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</si>
  <si>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</si>
  <si>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</si>
  <si>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</si>
  <si>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</si>
  <si>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</si>
  <si>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</si>
  <si>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</si>
  <si>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</si>
  <si>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</si>
  <si>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</si>
  <si>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</si>
  <si>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</si>
  <si>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</si>
  <si>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</si>
  <si>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</si>
  <si>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</si>
  <si>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</si>
  <si>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</si>
  <si>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</si>
  <si>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</si>
  <si>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</si>
  <si>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</si>
  <si>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</si>
  <si>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</si>
  <si>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</si>
  <si>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</si>
  <si>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</si>
  <si>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</si>
  <si>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</si>
  <si>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</si>
  <si>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</si>
  <si>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</si>
  <si>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</si>
  <si>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</si>
  <si>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</si>
  <si>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</si>
  <si>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</si>
  <si>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</si>
  <si>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</si>
  <si>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</si>
  <si>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</si>
  <si>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</si>
  <si>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</si>
  <si>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</si>
  <si>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</si>
  <si>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</si>
  <si>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</si>
  <si>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</si>
  <si>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</si>
  <si>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</si>
  <si>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</si>
  <si>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</si>
  <si>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</si>
  <si>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</si>
  <si>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</si>
  <si>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</si>
  <si>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</si>
  <si>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</si>
  <si>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</si>
  <si>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</si>
  <si>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</si>
  <si>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</si>
  <si>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</si>
  <si>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</si>
  <si>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</si>
  <si>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</si>
  <si>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</si>
  <si>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</si>
  <si>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</si>
  <si>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</si>
  <si>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</si>
  <si>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</si>
  <si>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</si>
  <si>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</si>
  <si>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</si>
  <si>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</si>
  <si>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</si>
  <si>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</si>
  <si>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</si>
  <si>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</si>
  <si>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</si>
  <si>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</si>
  <si>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</si>
  <si>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</si>
  <si>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</si>
  <si>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</si>
  <si>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</si>
  <si>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</si>
  <si>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</si>
  <si>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</si>
  <si>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</si>
  <si>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</si>
  <si>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</si>
  <si>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</si>
  <si>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</si>
  <si>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</si>
  <si>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</si>
  <si>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</si>
  <si>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</si>
  <si>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</si>
  <si>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</si>
  <si>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</si>
  <si>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</si>
  <si>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</si>
  <si>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</si>
  <si>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</si>
  <si>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</si>
  <si>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</si>
  <si>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</si>
  <si>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</si>
  <si>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</si>
  <si>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</si>
  <si>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</si>
  <si>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</si>
  <si>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</si>
  <si>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</si>
  <si>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</si>
  <si>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</si>
  <si>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</si>
  <si>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</si>
  <si>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</si>
  <si>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</si>
  <si>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</si>
  <si>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</si>
  <si>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</si>
  <si>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</si>
  <si>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</si>
  <si>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</si>
  <si>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</si>
  <si>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</si>
  <si>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</si>
  <si>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</si>
  <si>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</si>
  <si>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</si>
  <si>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</si>
  <si>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</si>
  <si>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</si>
  <si>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</si>
  <si>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</si>
  <si>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</si>
  <si>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</si>
  <si>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</si>
  <si>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</si>
  <si>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</si>
  <si>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</si>
  <si>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</si>
  <si>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</si>
  <si>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</si>
  <si>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</si>
  <si>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</si>
  <si>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</si>
  <si>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</si>
  <si>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</si>
  <si>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</si>
  <si>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</si>
  <si>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</si>
  <si>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</si>
  <si>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</si>
  <si>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</si>
  <si>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</si>
  <si>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</si>
  <si>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</si>
  <si>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</si>
  <si>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</si>
  <si>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</si>
  <si>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</si>
  <si>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</si>
  <si>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</si>
  <si>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</si>
  <si>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</si>
  <si>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</si>
  <si>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</si>
  <si>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</si>
  <si>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</si>
  <si>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</si>
  <si>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</si>
  <si>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</si>
  <si>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</si>
  <si>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</si>
  <si>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</si>
  <si>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</si>
  <si>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</si>
  <si>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</si>
  <si>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</si>
  <si>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</si>
  <si>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</si>
  <si>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</si>
  <si>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</si>
  <si>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</si>
  <si>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</si>
  <si>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</si>
  <si>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</si>
  <si>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</si>
  <si>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</si>
  <si>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</si>
  <si>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</si>
  <si>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</si>
  <si>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</si>
  <si>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</si>
  <si>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</si>
  <si>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</si>
  <si>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</si>
  <si>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</si>
  <si>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</si>
  <si>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</si>
  <si>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</si>
  <si>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</si>
  <si>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</si>
  <si>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</si>
  <si>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</si>
  <si>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</si>
  <si>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</si>
  <si>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</si>
  <si>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</si>
  <si>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</si>
  <si>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</si>
  <si>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</si>
  <si>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</si>
  <si>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</si>
  <si>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</si>
  <si>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</si>
  <si>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</si>
  <si>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</si>
  <si>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</si>
  <si>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</si>
  <si>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</si>
  <si>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</si>
  <si>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</si>
  <si>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</si>
  <si>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</si>
  <si>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</si>
  <si>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</si>
  <si>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</si>
  <si>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</si>
  <si>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</si>
  <si>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</si>
  <si>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</si>
  <si>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</si>
  <si>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</si>
  <si>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</si>
  <si>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</si>
  <si>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</si>
  <si>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</si>
  <si>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</si>
  <si>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</si>
  <si>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</si>
  <si>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</si>
  <si>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</si>
  <si>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</si>
  <si>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</si>
  <si>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</si>
  <si>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</si>
  <si>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</si>
  <si>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</si>
  <si>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</si>
  <si>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</si>
  <si>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</si>
  <si>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</si>
  <si>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</si>
  <si>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</si>
  <si>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</si>
  <si>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</si>
  <si>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</si>
  <si>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</si>
  <si>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</si>
  <si>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</si>
  <si>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</si>
  <si>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</si>
  <si>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</si>
  <si>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</si>
  <si>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</si>
  <si>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</si>
  <si>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</si>
  <si>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</si>
  <si>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</si>
  <si>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</si>
  <si>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</si>
  <si>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</si>
  <si>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</si>
  <si>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</si>
  <si>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</si>
  <si>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</si>
  <si>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</si>
  <si>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</si>
  <si>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</si>
  <si>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</si>
  <si>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</si>
  <si>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</si>
  <si>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</si>
  <si>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</si>
  <si>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</si>
  <si>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</si>
  <si>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</si>
  <si>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</si>
  <si>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</si>
  <si>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</si>
  <si>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</si>
  <si>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</si>
  <si>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</si>
  <si>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</si>
  <si>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</si>
  <si>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</si>
  <si>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</si>
  <si>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</si>
  <si>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</si>
  <si>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</si>
  <si>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</si>
  <si>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</si>
  <si>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</si>
  <si>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</si>
  <si>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</si>
  <si>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</si>
  <si>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</si>
  <si>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</si>
  <si>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</si>
  <si>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</si>
  <si>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</si>
  <si>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</si>
  <si>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</si>
  <si>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</si>
  <si>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</si>
  <si>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</si>
  <si>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</si>
  <si>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</si>
  <si>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</si>
  <si>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</si>
  <si>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</si>
  <si>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</si>
  <si>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</si>
  <si>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</si>
  <si>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</si>
  <si>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</si>
  <si>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</si>
  <si>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</si>
  <si>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</si>
  <si>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</si>
  <si>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</si>
  <si>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</si>
  <si>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</si>
  <si>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</si>
  <si>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</si>
  <si>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</si>
  <si>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</si>
  <si>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</si>
  <si>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</si>
  <si>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</si>
  <si>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</si>
  <si>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</si>
  <si>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</si>
  <si>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</si>
  <si>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</si>
  <si>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</si>
  <si>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</si>
  <si>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</si>
  <si>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</si>
  <si>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</si>
  <si>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</si>
  <si>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</si>
  <si>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</si>
  <si>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</si>
  <si>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</si>
  <si>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</si>
  <si>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</si>
  <si>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</si>
  <si>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</si>
  <si>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</si>
  <si>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</si>
  <si>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</si>
  <si>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</si>
  <si>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</si>
  <si>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</si>
  <si>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</si>
  <si>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</si>
  <si>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</si>
  <si>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</si>
  <si>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</si>
  <si>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</si>
  <si>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</si>
  <si>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</si>
  <si>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</si>
  <si>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</si>
  <si>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</si>
  <si>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</si>
  <si>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</si>
  <si>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</si>
  <si>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</si>
  <si>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</si>
  <si>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</si>
  <si>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</si>
  <si>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</si>
  <si>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</si>
  <si>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</si>
  <si>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</si>
  <si>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</si>
  <si>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</si>
  <si>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</si>
  <si>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</si>
  <si>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</si>
  <si>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</si>
  <si>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</si>
  <si>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</si>
  <si>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</si>
  <si>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</si>
  <si>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</si>
  <si>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</si>
  <si>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</si>
  <si>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</si>
  <si>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</si>
  <si>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</si>
  <si>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</si>
  <si>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</si>
  <si>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</si>
  <si>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</si>
  <si>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</si>
  <si>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</si>
  <si>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</si>
  <si>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</si>
  <si>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</si>
  <si>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</si>
  <si>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</si>
  <si>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</si>
  <si>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</si>
  <si>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</si>
  <si>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</si>
  <si>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</si>
  <si>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</si>
  <si>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</si>
  <si>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</si>
  <si>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</si>
  <si>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</si>
  <si>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</si>
  <si>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</si>
  <si>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</si>
  <si>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</si>
  <si>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</si>
  <si>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</si>
  <si>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</si>
  <si>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</si>
  <si>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</si>
  <si>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</si>
  <si>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</si>
  <si>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</si>
  <si>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</si>
  <si>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</si>
  <si>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</si>
  <si>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</si>
  <si>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</si>
  <si>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</si>
  <si>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</si>
  <si>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</si>
  <si>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</si>
  <si>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</si>
  <si>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</si>
  <si>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</si>
  <si>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</si>
  <si>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</si>
  <si>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</si>
  <si>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</si>
  <si>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</si>
  <si>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</si>
  <si>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</si>
  <si>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</si>
  <si>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</si>
  <si>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</si>
  <si>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</si>
  <si>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</si>
  <si>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</si>
  <si>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</si>
  <si>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</si>
  <si>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</si>
  <si>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</si>
  <si>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</si>
  <si>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</si>
  <si>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</si>
  <si>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</si>
  <si>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</si>
  <si>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</si>
  <si>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</si>
  <si>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</si>
  <si>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</si>
  <si>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</si>
  <si>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</si>
  <si>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</si>
  <si>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</si>
  <si>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</si>
  <si>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</si>
  <si>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</si>
  <si>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</si>
  <si>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</si>
  <si>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</si>
  <si>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</si>
  <si>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</si>
  <si>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</si>
  <si>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</si>
  <si>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</si>
  <si>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</si>
  <si>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</si>
  <si>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</si>
  <si>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</si>
  <si>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</si>
  <si>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</si>
  <si>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</si>
  <si>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</si>
  <si>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</si>
  <si>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</si>
  <si>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</si>
  <si>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</si>
  <si>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</si>
  <si>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</si>
  <si>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</si>
  <si>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</si>
  <si>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</si>
  <si>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</si>
  <si>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</si>
  <si>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</si>
  <si>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</si>
  <si>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</si>
  <si>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</si>
  <si>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</si>
  <si>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</si>
  <si>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</si>
  <si>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</si>
  <si>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</si>
  <si>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</si>
  <si>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</si>
  <si>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</si>
  <si>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</si>
  <si>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</si>
  <si>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</si>
  <si>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</si>
  <si>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</si>
  <si>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</si>
  <si>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</si>
  <si>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</si>
  <si>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</si>
  <si>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</si>
  <si>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</si>
  <si>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</si>
  <si>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</si>
  <si>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</si>
  <si>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</si>
  <si>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</si>
  <si>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</si>
  <si>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</si>
  <si>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</si>
  <si>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</si>
  <si>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</si>
  <si>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</si>
  <si>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</si>
  <si>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</si>
  <si>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</si>
  <si>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</si>
  <si>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</si>
  <si>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</si>
  <si>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</si>
  <si>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</si>
  <si>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</si>
  <si>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</si>
  <si>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</si>
  <si>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</si>
  <si>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</si>
  <si>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</si>
  <si>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</si>
  <si>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</si>
  <si>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</si>
  <si>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</si>
  <si>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</si>
  <si>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</si>
  <si>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</si>
  <si>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</si>
  <si>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</si>
  <si>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</si>
  <si>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</si>
  <si>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</si>
  <si>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</si>
  <si>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</si>
  <si>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</si>
  <si>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</si>
  <si>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</si>
  <si>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</si>
  <si>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</si>
  <si>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</si>
  <si>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</si>
  <si>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</si>
  <si>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</si>
  <si>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</si>
  <si>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</si>
  <si>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</si>
  <si>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</si>
  <si>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</si>
  <si>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</si>
  <si>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</si>
  <si>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</si>
  <si>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</si>
  <si>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</si>
  <si>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</si>
  <si>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</si>
  <si>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</si>
  <si>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</si>
  <si>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</si>
  <si>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</si>
  <si>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</si>
  <si>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</si>
  <si>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</si>
  <si>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</si>
  <si>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</si>
  <si>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</si>
  <si>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</si>
  <si>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</si>
  <si>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</si>
  <si>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</si>
  <si>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</si>
  <si>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</si>
  <si>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</si>
  <si>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</si>
  <si>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</si>
  <si>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</si>
  <si>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</si>
  <si>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</si>
  <si>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</si>
  <si>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</si>
  <si>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</si>
  <si>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</si>
  <si>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</si>
  <si>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</si>
  <si>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</si>
  <si>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</si>
  <si>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</si>
  <si>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</si>
  <si>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</si>
  <si>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</si>
  <si>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</si>
  <si>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</si>
  <si>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</si>
  <si>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</si>
  <si>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</si>
  <si>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</si>
  <si>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</si>
  <si>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</si>
  <si>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</si>
  <si>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</si>
  <si>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</si>
  <si>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</si>
  <si>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</si>
  <si>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</si>
  <si>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</si>
  <si>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</si>
  <si>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</si>
  <si>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</si>
  <si>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</si>
  <si>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</si>
  <si>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</si>
  <si>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</si>
  <si>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</si>
  <si>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</si>
  <si>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</si>
  <si>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</si>
  <si>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</si>
  <si>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</si>
  <si>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</si>
  <si>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</si>
  <si>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</si>
  <si>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</si>
  <si>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</si>
  <si>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</si>
  <si>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</si>
  <si>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</si>
  <si>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</si>
  <si>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</si>
  <si>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</si>
  <si>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</si>
  <si>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</si>
  <si>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</si>
  <si>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</si>
  <si>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</si>
  <si>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</si>
  <si>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</si>
  <si>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</si>
  <si>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</si>
  <si>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</si>
  <si>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</si>
  <si>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</si>
  <si>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</si>
  <si>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</si>
  <si>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</si>
  <si>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</si>
  <si>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</si>
  <si>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</si>
  <si>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</si>
  <si>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</si>
  <si>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</si>
  <si>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</si>
  <si>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</si>
  <si>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</si>
  <si>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</si>
  <si>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</si>
  <si>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</si>
  <si>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</si>
  <si>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</si>
  <si>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</si>
  <si>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</si>
  <si>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</si>
  <si>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</si>
  <si>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</si>
  <si>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</si>
  <si>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</si>
  <si>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</si>
  <si>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</si>
  <si>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</si>
  <si>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</si>
  <si>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</si>
  <si>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</si>
  <si>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</si>
  <si>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</si>
  <si>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</si>
  <si>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</si>
  <si>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</si>
  <si>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</si>
  <si>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</si>
  <si>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</si>
  <si>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</si>
  <si>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</si>
  <si>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</si>
  <si>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</si>
  <si>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</si>
  <si>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</si>
  <si>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</si>
  <si>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</si>
  <si>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</si>
  <si>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</si>
  <si>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</si>
  <si>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</si>
  <si>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</si>
  <si>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</si>
  <si>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</si>
  <si>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</si>
  <si>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</si>
  <si>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</si>
  <si>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</si>
  <si>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</si>
  <si>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</si>
  <si>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</si>
  <si>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</si>
  <si>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</si>
  <si>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</si>
  <si>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</si>
  <si>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</si>
  <si>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</si>
  <si>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</si>
  <si>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</si>
  <si>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</si>
  <si>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</si>
  <si>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</si>
  <si>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</si>
  <si>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</si>
  <si>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</si>
  <si>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</si>
  <si>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</si>
  <si>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</si>
  <si>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</si>
  <si>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</si>
  <si>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</si>
  <si>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</si>
  <si>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</si>
  <si>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</si>
  <si>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</si>
  <si>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</si>
  <si>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</si>
  <si>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</si>
  <si>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</si>
  <si>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</si>
  <si>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</si>
  <si>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</si>
  <si>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</si>
  <si>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</si>
  <si>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</si>
  <si>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</si>
  <si>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</si>
  <si>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</si>
  <si>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</si>
  <si>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</si>
  <si>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</si>
  <si>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</si>
  <si>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</si>
  <si>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</si>
  <si>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</si>
  <si>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</si>
  <si>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</si>
  <si>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</si>
  <si>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</si>
  <si>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</si>
  <si>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</si>
  <si>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</si>
  <si>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</si>
  <si>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</si>
  <si>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</si>
  <si>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</si>
  <si>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</si>
  <si>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</si>
  <si>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</si>
  <si>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</si>
  <si>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</si>
  <si>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</si>
  <si>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</si>
  <si>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</si>
  <si>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</si>
  <si>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</si>
  <si>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</si>
  <si>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</si>
  <si>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</si>
  <si>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</si>
  <si>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</si>
  <si>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</si>
  <si>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</si>
  <si>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</si>
  <si>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</si>
  <si>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</si>
  <si>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</si>
  <si>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</si>
  <si>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</si>
  <si>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</si>
  <si>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</si>
  <si>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</si>
  <si>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</si>
  <si>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</si>
  <si>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</si>
  <si>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</si>
  <si>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</si>
  <si>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</si>
  <si>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</si>
  <si>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</si>
  <si>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</si>
  <si>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</si>
  <si>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</si>
  <si>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</si>
  <si>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</si>
  <si>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</si>
  <si>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</si>
  <si>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</si>
  <si>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</si>
  <si>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</si>
  <si>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</si>
  <si>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</si>
  <si>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</si>
  <si>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</si>
  <si>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</si>
  <si>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</si>
  <si>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</si>
  <si>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</si>
  <si>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</si>
  <si>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</si>
  <si>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</si>
  <si>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</si>
  <si>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</si>
  <si>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</si>
  <si>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</si>
  <si>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</si>
  <si>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</si>
  <si>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</si>
  <si>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</si>
  <si>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</si>
  <si>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</si>
  <si>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</si>
  <si>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</si>
  <si>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</si>
  <si>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</si>
  <si>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</si>
  <si>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</si>
  <si>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</si>
  <si>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</si>
  <si>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</si>
  <si>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</si>
  <si>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</si>
  <si>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</si>
  <si>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</si>
  <si>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</si>
  <si>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</si>
  <si>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</si>
  <si>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</si>
  <si>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</si>
  <si>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</si>
  <si>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</si>
  <si>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</si>
  <si>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</si>
  <si>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</si>
  <si>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</si>
  <si>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</si>
  <si>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</si>
  <si>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</si>
  <si>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</si>
  <si>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</si>
  <si>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</si>
  <si>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</si>
  <si>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</si>
  <si>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</si>
  <si>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</si>
  <si>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</si>
  <si>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</si>
  <si>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</si>
  <si>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</si>
  <si>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</si>
  <si>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</si>
  <si>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</si>
  <si>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</si>
  <si>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</si>
  <si>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</si>
  <si>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</si>
  <si>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</si>
  <si>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</si>
  <si>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</si>
  <si>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</si>
  <si>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</si>
  <si>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</si>
  <si>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</si>
  <si>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</si>
  <si>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</si>
  <si>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</si>
  <si>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</si>
  <si>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</si>
  <si>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</si>
  <si>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</si>
  <si>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</si>
  <si>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</si>
  <si>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</si>
  <si>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</si>
  <si>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</si>
  <si>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</si>
  <si>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</si>
  <si>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</si>
  <si>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</si>
  <si>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</si>
  <si>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</si>
  <si>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</si>
  <si>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</si>
  <si>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</si>
  <si>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</si>
  <si>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</si>
  <si>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</si>
  <si>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</si>
  <si>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</si>
  <si>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</si>
  <si>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</si>
  <si>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</si>
  <si>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</si>
  <si>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</si>
  <si>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</si>
  <si>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</si>
  <si>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</si>
  <si>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</si>
  <si>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</si>
  <si>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</si>
  <si>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</si>
  <si>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</si>
  <si>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</si>
  <si>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</si>
  <si>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</si>
  <si>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</si>
  <si>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</si>
  <si>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</si>
  <si>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</si>
  <si>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</si>
  <si>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</si>
  <si>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</si>
  <si>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</si>
  <si>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</si>
  <si>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</si>
  <si>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</si>
  <si>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</si>
  <si>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</si>
  <si>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</si>
  <si>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</si>
  <si>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</si>
  <si>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</si>
  <si>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</si>
  <si>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</si>
  <si>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</si>
  <si>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</si>
  <si>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</si>
  <si>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</si>
  <si>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</si>
  <si>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</si>
  <si>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</si>
  <si>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</si>
  <si>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</si>
  <si>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</si>
  <si>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</si>
  <si>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</si>
  <si>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</si>
  <si>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</si>
  <si>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</si>
  <si>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</si>
  <si>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</si>
  <si>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</si>
  <si>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</si>
  <si>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</si>
  <si>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</si>
  <si>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</si>
  <si>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</si>
  <si>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</si>
  <si>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</si>
  <si>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</si>
  <si>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</si>
  <si>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</si>
  <si>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</si>
  <si>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</si>
  <si>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</si>
  <si>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</si>
  <si>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</si>
  <si>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</si>
  <si>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</si>
  <si>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</si>
  <si>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</si>
  <si>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</si>
  <si>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</si>
  <si>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</si>
  <si>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</si>
  <si>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</si>
  <si>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</si>
  <si>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</si>
  <si>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</si>
  <si>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</si>
  <si>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</si>
  <si>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</si>
  <si>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</si>
  <si>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</si>
  <si>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</si>
  <si>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</si>
  <si>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</si>
  <si>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</si>
  <si>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</si>
  <si>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</si>
  <si>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</si>
  <si>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</si>
  <si>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</si>
  <si>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</si>
  <si>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</si>
  <si>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</si>
  <si>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</si>
  <si>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</si>
  <si>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</si>
  <si>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</si>
  <si>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</si>
  <si>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</si>
  <si>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</si>
  <si>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</si>
  <si>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</si>
  <si>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</si>
  <si>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</si>
  <si>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</si>
  <si>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</si>
  <si>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</si>
  <si>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</si>
  <si>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</si>
  <si>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</si>
  <si>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</si>
  <si>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</si>
  <si>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</si>
  <si>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</si>
  <si>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</si>
  <si>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</si>
  <si>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</si>
  <si>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</si>
  <si>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</si>
  <si>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</si>
  <si>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</si>
  <si>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</si>
  <si>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</si>
  <si>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</si>
  <si>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</si>
  <si>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</si>
  <si>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</si>
  <si>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</si>
  <si>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</si>
  <si>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</si>
  <si>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</si>
  <si>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</si>
  <si>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</si>
  <si>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</si>
  <si>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</si>
  <si>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</si>
  <si>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</si>
  <si>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</si>
  <si>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</si>
  <si>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</si>
  <si>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</si>
  <si>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</si>
  <si>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</si>
  <si>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</si>
  <si>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</si>
  <si>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</si>
  <si>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</si>
  <si>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</si>
  <si>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</si>
  <si>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</si>
  <si>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</si>
  <si>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</si>
  <si>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</si>
  <si>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</si>
  <si>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</si>
  <si>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</si>
  <si>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</si>
  <si>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</si>
  <si>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</si>
  <si>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</si>
  <si>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</si>
  <si>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</si>
  <si>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</si>
  <si>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</si>
  <si>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</si>
  <si>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</si>
  <si>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</si>
  <si>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</si>
  <si>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</si>
  <si>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</si>
  <si>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</si>
  <si>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</si>
  <si>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</si>
  <si>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</si>
  <si>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</si>
  <si>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</si>
  <si>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</si>
  <si>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</si>
  <si>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</si>
  <si>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</si>
  <si>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</si>
  <si>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</si>
  <si>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</si>
  <si>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</si>
  <si>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</si>
  <si>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</si>
  <si>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</si>
  <si>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</si>
  <si>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</si>
  <si>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</si>
  <si>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</si>
  <si>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</si>
  <si>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</si>
  <si>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</si>
  <si>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</si>
  <si>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</si>
  <si>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</si>
  <si>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</si>
  <si>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</si>
  <si>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</si>
  <si>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</si>
  <si>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</si>
  <si>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</si>
  <si>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</si>
  <si>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</si>
  <si>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</si>
  <si>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</si>
  <si>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</si>
  <si>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</si>
  <si>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</si>
  <si>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</si>
  <si>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</si>
  <si>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</si>
  <si>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</si>
  <si>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</si>
  <si>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</si>
  <si>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</si>
  <si>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</si>
  <si>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</si>
  <si>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</si>
  <si>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</si>
  <si>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</si>
  <si>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</si>
  <si>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</si>
  <si>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</si>
  <si>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</si>
  <si>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</si>
  <si>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</si>
  <si>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</si>
  <si>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</si>
  <si>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</si>
  <si>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</si>
  <si>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</si>
  <si>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</si>
  <si>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</si>
  <si>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</si>
  <si>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</si>
  <si>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</si>
  <si>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</si>
  <si>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</si>
  <si>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</si>
  <si>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</si>
  <si>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</si>
  <si>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</si>
  <si>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</si>
  <si>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</si>
  <si>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</si>
  <si>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</si>
  <si>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</si>
  <si>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</si>
  <si>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</si>
  <si>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</si>
  <si>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</si>
  <si>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</si>
  <si>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</si>
  <si>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</si>
  <si>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</si>
  <si>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</si>
  <si>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</si>
  <si>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</si>
  <si>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</si>
  <si>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</si>
  <si>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</si>
  <si>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</si>
  <si>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</si>
  <si>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</si>
  <si>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</si>
  <si>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</si>
  <si>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</si>
  <si>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</si>
  <si>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</si>
  <si>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</si>
  <si>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</si>
  <si>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</si>
  <si>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</si>
  <si>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</si>
  <si>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</si>
  <si>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</si>
  <si>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</si>
  <si>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</si>
  <si>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</si>
  <si>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</si>
  <si>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</si>
  <si>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</si>
  <si>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</si>
  <si>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</si>
  <si>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</si>
  <si>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</si>
  <si>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</si>
  <si>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</si>
  <si>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</si>
  <si>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</si>
  <si>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</si>
  <si>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</si>
  <si>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</si>
  <si>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</si>
  <si>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</si>
  <si>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</si>
  <si>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</si>
  <si>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</si>
  <si>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</si>
  <si>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</si>
  <si>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</si>
  <si>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</si>
  <si>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</si>
  <si>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</si>
  <si>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</si>
  <si>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</si>
  <si>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</si>
  <si>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</si>
  <si>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</si>
  <si>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</si>
  <si>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</si>
  <si>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</si>
  <si>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</si>
  <si>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</si>
  <si>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</si>
  <si>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</si>
  <si>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</si>
  <si>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</si>
  <si>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</si>
  <si>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</si>
  <si>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</si>
  <si>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</si>
  <si>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</si>
  <si>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</si>
  <si>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</si>
  <si>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</si>
  <si>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</si>
  <si>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</si>
  <si>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</si>
  <si>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</si>
  <si>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</si>
  <si>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</si>
  <si>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</si>
  <si>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</si>
  <si>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</si>
  <si>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</si>
  <si>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</si>
  <si>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</si>
  <si>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</si>
  <si>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</si>
  <si>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</si>
  <si>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</si>
  <si>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</si>
  <si>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</si>
  <si>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</si>
  <si>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</si>
  <si>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</si>
  <si>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</si>
  <si>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</si>
  <si>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</si>
  <si>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</si>
  <si>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</si>
  <si>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</si>
  <si>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</si>
  <si>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</si>
  <si>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</si>
  <si>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</si>
  <si>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</si>
  <si>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</si>
  <si>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</si>
  <si>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</si>
  <si>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</si>
  <si>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</si>
  <si>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</si>
  <si>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</si>
  <si>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</si>
  <si>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</si>
  <si>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</si>
  <si>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</si>
  <si>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</si>
  <si>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</si>
  <si>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</si>
  <si>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</si>
  <si>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</si>
  <si>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</si>
  <si>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</si>
  <si>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</si>
  <si>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</si>
  <si>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</si>
  <si>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</si>
  <si>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</si>
  <si>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</si>
  <si>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</si>
  <si>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</si>
  <si>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</si>
  <si>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</si>
  <si>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</si>
  <si>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</si>
  <si>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</si>
  <si>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</si>
  <si>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</si>
  <si>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</si>
  <si>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</si>
  <si>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</si>
  <si>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</si>
  <si>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</si>
  <si>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</si>
  <si>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</si>
  <si>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</si>
  <si>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</si>
  <si>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</si>
  <si>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</si>
  <si>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</si>
  <si>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</si>
  <si>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</si>
  <si>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</si>
  <si>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</si>
  <si>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</si>
  <si>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</si>
  <si>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</si>
  <si>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</si>
  <si>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</si>
  <si>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</si>
  <si>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</si>
  <si>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</si>
  <si>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</si>
  <si>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</si>
  <si>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</si>
  <si>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</si>
  <si>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</si>
  <si>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</si>
  <si>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</si>
  <si>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</si>
  <si>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</si>
  <si>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</si>
  <si>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</si>
  <si>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</si>
  <si>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</si>
  <si>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</si>
  <si>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</si>
  <si>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</si>
  <si>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</si>
  <si>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</si>
  <si>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</si>
  <si>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</si>
  <si>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</si>
  <si>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</si>
  <si>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</si>
  <si>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</si>
  <si>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</si>
  <si>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</si>
  <si>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</si>
  <si>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</si>
  <si>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</si>
  <si>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</si>
  <si>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</si>
  <si>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</si>
  <si>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</si>
  <si>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</si>
  <si>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</si>
  <si>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</si>
  <si>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</si>
  <si>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</si>
  <si>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</si>
  <si>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</si>
  <si>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</si>
  <si>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</si>
  <si>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</si>
  <si>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</si>
  <si>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</si>
  <si>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</si>
  <si>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</si>
  <si>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</si>
  <si>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</si>
  <si>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</si>
  <si>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</si>
  <si>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</si>
  <si>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</si>
  <si>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</si>
  <si>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</si>
  <si>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</si>
  <si>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</si>
  <si>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</si>
  <si>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</si>
  <si>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</si>
  <si>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</si>
  <si>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</si>
  <si>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</si>
  <si>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</si>
  <si>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</si>
  <si>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</si>
  <si>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</si>
  <si>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</si>
  <si>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</si>
  <si>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</si>
  <si>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</si>
  <si>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</si>
  <si>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</si>
  <si>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</si>
  <si>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</si>
  <si>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</si>
  <si>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</si>
  <si>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</si>
  <si>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</si>
  <si>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</si>
  <si>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</si>
  <si>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</si>
  <si>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</si>
  <si>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</si>
  <si>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</si>
  <si>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</si>
  <si>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</si>
  <si>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</si>
  <si>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</si>
  <si>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</si>
  <si>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</si>
  <si>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</si>
  <si>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</si>
  <si>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</si>
  <si>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</si>
  <si>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</si>
  <si>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</si>
  <si>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</si>
  <si>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</si>
  <si>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</si>
  <si>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</si>
  <si>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</si>
  <si>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</si>
  <si>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</si>
  <si>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</si>
  <si>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</si>
  <si>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</si>
  <si>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</si>
  <si>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</si>
  <si>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</si>
  <si>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</si>
  <si>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</si>
  <si>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</si>
  <si>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</si>
  <si>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</si>
  <si>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</si>
  <si>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</si>
  <si>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</si>
  <si>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</si>
  <si>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</si>
  <si>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</si>
  <si>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</si>
  <si>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</si>
  <si>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</si>
  <si>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</si>
  <si>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</si>
  <si>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</si>
  <si>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</si>
  <si>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</si>
  <si>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</si>
  <si>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</si>
  <si>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</si>
  <si>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</si>
  <si>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</si>
  <si>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</si>
  <si>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</si>
  <si>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</si>
  <si>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</si>
  <si>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</si>
  <si>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</si>
  <si>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</si>
  <si>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</si>
  <si>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</si>
  <si>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</si>
  <si>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</si>
  <si>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</si>
  <si>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</si>
  <si>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</si>
  <si>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</si>
  <si>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</si>
  <si>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</si>
  <si>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</si>
  <si>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</si>
  <si>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</si>
  <si>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</si>
  <si>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</si>
  <si>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</si>
  <si>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</si>
  <si>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</si>
  <si>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</si>
  <si>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</si>
  <si>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</si>
  <si>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</si>
  <si>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</si>
  <si>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</si>
  <si>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</si>
  <si>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</si>
  <si>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</si>
  <si>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</si>
  <si>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</si>
  <si>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</si>
  <si>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</si>
  <si>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</si>
  <si>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</si>
  <si>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</si>
  <si>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</si>
  <si>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</si>
  <si>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</si>
  <si>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</si>
  <si>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</si>
  <si>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</si>
  <si>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</si>
  <si>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</si>
  <si>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</si>
  <si>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</si>
  <si>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</si>
  <si>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</si>
  <si>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</si>
  <si>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</si>
  <si>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</si>
  <si>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</si>
  <si>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</si>
  <si>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</si>
  <si>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</si>
  <si>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</si>
  <si>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</si>
  <si>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</si>
  <si>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</si>
  <si>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</si>
  <si>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</si>
  <si>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</si>
  <si>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</si>
  <si>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</si>
  <si>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</si>
  <si>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</si>
  <si>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</si>
  <si>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</si>
  <si>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</si>
  <si>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</si>
  <si>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</si>
  <si>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</si>
  <si>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</si>
  <si>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</si>
  <si>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</si>
  <si>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</si>
  <si>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</si>
  <si>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</si>
  <si>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</si>
  <si>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</si>
  <si>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</si>
  <si>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</si>
  <si>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</si>
  <si>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</si>
  <si>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</si>
  <si>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</si>
  <si>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</si>
  <si>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</si>
  <si>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</si>
  <si>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</si>
  <si>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</si>
  <si>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</si>
  <si>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</si>
  <si>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</si>
  <si>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</si>
  <si>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</si>
  <si>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</si>
  <si>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</si>
  <si>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</si>
  <si>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</si>
  <si>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</si>
  <si>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</si>
  <si>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</si>
  <si>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</si>
  <si>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</si>
  <si>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</si>
  <si>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</si>
  <si>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</si>
  <si>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</si>
  <si>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</si>
  <si>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</si>
  <si>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</si>
  <si>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</si>
  <si>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</si>
  <si>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</si>
  <si>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</si>
  <si>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</si>
  <si>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</si>
  <si>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</si>
  <si>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</si>
  <si>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</si>
  <si>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</si>
  <si>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</si>
  <si>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</si>
  <si>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</si>
  <si>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</si>
  <si>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</si>
  <si>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</si>
  <si>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</si>
  <si>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</si>
  <si>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</si>
  <si>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</si>
  <si>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</si>
  <si>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</si>
  <si>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</si>
  <si>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</si>
  <si>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</si>
  <si>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</si>
  <si>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</si>
  <si>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</si>
  <si>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</si>
  <si>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</si>
  <si>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</si>
  <si>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</si>
  <si>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</si>
  <si>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</si>
  <si>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</si>
  <si>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</si>
  <si>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</si>
  <si>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</si>
  <si>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</si>
  <si>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</si>
  <si>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</si>
  <si>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</si>
  <si>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</si>
  <si>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</si>
  <si>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</si>
  <si>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</si>
  <si>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</si>
  <si>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</si>
  <si>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</si>
  <si>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</si>
  <si>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</si>
  <si>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</si>
  <si>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</si>
  <si>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</si>
  <si>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</si>
  <si>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</si>
  <si>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</si>
  <si>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</si>
  <si>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</si>
  <si>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</si>
  <si>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</si>
  <si>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</si>
  <si>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</si>
  <si>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</si>
  <si>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</si>
  <si>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</si>
  <si>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</si>
  <si>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</si>
  <si>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</si>
  <si>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</si>
  <si>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</si>
  <si>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</si>
  <si>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</si>
  <si>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</si>
  <si>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</si>
  <si>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</si>
  <si>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</si>
  <si>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</si>
  <si>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</si>
  <si>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</si>
  <si>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</si>
  <si>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</si>
  <si>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</si>
  <si>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</si>
  <si>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</si>
  <si>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</si>
  <si>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</si>
  <si>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</si>
  <si>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</si>
  <si>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</si>
  <si>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</si>
  <si>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</si>
  <si>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</si>
  <si>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</si>
  <si>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</si>
  <si>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</si>
  <si>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</si>
  <si>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</si>
  <si>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</si>
  <si>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</si>
  <si>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</si>
  <si>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</si>
  <si>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</si>
  <si>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</si>
  <si>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</si>
  <si>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</si>
  <si>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</si>
  <si>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</si>
  <si>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</si>
  <si>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</si>
  <si>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</si>
  <si>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</si>
  <si>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</si>
  <si>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</si>
  <si>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</si>
  <si>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</si>
  <si>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</si>
  <si>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</si>
  <si>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</si>
  <si>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</si>
  <si>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</si>
  <si>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</si>
  <si>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</si>
  <si>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</si>
  <si>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</si>
  <si>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</si>
  <si>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</si>
  <si>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</si>
  <si>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</si>
  <si>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</si>
  <si>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</si>
  <si>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</si>
  <si>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</si>
  <si>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</si>
  <si>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</si>
  <si>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</si>
  <si>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</si>
  <si>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</si>
  <si>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</si>
  <si>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</si>
  <si>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</si>
  <si>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</si>
  <si>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</si>
  <si>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</si>
  <si>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</si>
  <si>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</si>
  <si>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</si>
  <si>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</si>
  <si>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</si>
  <si>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</si>
  <si>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</si>
  <si>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</si>
  <si>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</si>
  <si>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</si>
  <si>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</si>
  <si>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</si>
  <si>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</si>
  <si>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</si>
  <si>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</si>
  <si>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</si>
  <si>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</si>
  <si>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</si>
  <si>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</si>
  <si>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</si>
  <si>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</si>
  <si>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</si>
  <si>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</si>
  <si>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</si>
  <si>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</si>
  <si>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</si>
  <si>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</si>
  <si>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</si>
  <si>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</si>
  <si>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</si>
  <si>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</si>
  <si>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</si>
  <si>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</si>
  <si>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</si>
  <si>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</si>
  <si>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</si>
  <si>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</si>
  <si>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</si>
  <si>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</si>
  <si>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</si>
  <si>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</si>
  <si>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</si>
  <si>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</si>
  <si>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</si>
  <si>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</si>
  <si>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</si>
  <si>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</si>
  <si>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</si>
  <si>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</si>
  <si>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</si>
  <si>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</si>
  <si>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</si>
  <si>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</si>
  <si>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</si>
  <si>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</si>
  <si>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</si>
  <si>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</si>
  <si>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</si>
  <si>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</si>
  <si>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</si>
  <si>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</si>
  <si>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</si>
  <si>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</si>
  <si>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</si>
  <si>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</si>
  <si>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</si>
  <si>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</si>
  <si>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</si>
  <si>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</si>
  <si>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</si>
  <si>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</si>
  <si>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</si>
  <si>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</si>
  <si>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</si>
  <si>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</si>
  <si>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</si>
  <si>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</si>
  <si>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</si>
  <si>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</si>
  <si>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</si>
  <si>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</si>
  <si>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</si>
  <si>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</si>
  <si>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</si>
  <si>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</si>
  <si>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</si>
  <si>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</si>
  <si>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</si>
  <si>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</si>
  <si>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</si>
  <si>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</si>
  <si>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</si>
  <si>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</si>
  <si>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</si>
  <si>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</si>
  <si>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</si>
  <si>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</si>
  <si>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</si>
  <si>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</si>
  <si>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</si>
  <si>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</si>
  <si>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</si>
  <si>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</si>
  <si>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</si>
  <si>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</si>
  <si>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</si>
  <si>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</si>
  <si>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</si>
  <si>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</si>
  <si>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</si>
  <si>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</si>
  <si>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</si>
  <si>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</si>
  <si>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</si>
  <si>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</si>
  <si>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</si>
  <si>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</si>
  <si>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</si>
  <si>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</si>
  <si>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</si>
  <si>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</si>
  <si>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</si>
  <si>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</si>
  <si>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</si>
  <si>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</si>
  <si>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</si>
  <si>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</si>
  <si>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</si>
  <si>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</si>
  <si>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</si>
  <si>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</si>
  <si>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</si>
  <si>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</si>
  <si>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</si>
  <si>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</si>
  <si>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</si>
  <si>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</si>
  <si>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</si>
  <si>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</si>
  <si>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</si>
  <si>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</si>
  <si>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</si>
  <si>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</si>
  <si>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</si>
  <si>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</si>
  <si>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</si>
  <si>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</si>
  <si>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</si>
  <si>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</si>
  <si>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</si>
  <si>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</si>
  <si>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</si>
  <si>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</si>
  <si>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</si>
  <si>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</si>
  <si>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</si>
  <si>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</si>
  <si>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</si>
  <si>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</si>
  <si>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</si>
  <si>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</si>
  <si>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</si>
  <si>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</si>
  <si>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</si>
  <si>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</si>
  <si>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</si>
  <si>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</si>
  <si>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</si>
  <si>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</si>
  <si>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</si>
  <si>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</si>
  <si>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</si>
  <si>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</si>
  <si>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</si>
  <si>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</si>
  <si>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</si>
  <si>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</si>
  <si>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</si>
  <si>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</si>
  <si>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</si>
  <si>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</si>
  <si>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</si>
  <si>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</si>
  <si>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</si>
  <si>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</si>
  <si>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</si>
  <si>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</si>
  <si>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</si>
  <si>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</si>
  <si>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</si>
  <si>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</si>
  <si>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</si>
  <si>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</si>
  <si>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</si>
  <si>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</si>
  <si>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</si>
  <si>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</si>
  <si>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</si>
  <si>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</si>
  <si>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</si>
  <si>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</si>
  <si>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</si>
  <si>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</si>
  <si>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</si>
  <si>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</si>
  <si>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</si>
  <si>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</si>
  <si>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</si>
  <si>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</si>
  <si>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</si>
  <si>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</si>
  <si>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</si>
  <si>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</si>
  <si>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</si>
  <si>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</si>
  <si>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</si>
  <si>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</si>
  <si>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</si>
  <si>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</si>
  <si>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</si>
  <si>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</si>
  <si>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</si>
  <si>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</si>
  <si>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</si>
  <si>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</si>
  <si>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</si>
  <si>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</si>
  <si>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</si>
  <si>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</si>
  <si>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</si>
  <si>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</si>
  <si>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</si>
  <si>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</si>
  <si>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</si>
  <si>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</si>
  <si>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</si>
  <si>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</si>
  <si>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</si>
  <si>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</si>
  <si>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</si>
  <si>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</si>
  <si>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</si>
  <si>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</si>
  <si>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</si>
  <si>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</si>
  <si>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</si>
  <si>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</si>
  <si>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</si>
  <si>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</si>
  <si>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</si>
  <si>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</si>
  <si>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</si>
  <si>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</si>
  <si>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</si>
  <si>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</si>
  <si>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</si>
  <si>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</si>
  <si>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</si>
  <si>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</si>
  <si>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</si>
  <si>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</si>
  <si>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</si>
  <si>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</si>
  <si>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</si>
  <si>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</si>
  <si>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</si>
  <si>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</si>
  <si>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</si>
  <si>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</si>
  <si>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</si>
  <si>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</si>
  <si>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</si>
  <si>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</si>
  <si>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</si>
  <si>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</si>
  <si>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</si>
  <si>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</si>
  <si>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</si>
  <si>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</si>
  <si>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</si>
  <si>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</si>
  <si>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</si>
  <si>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</si>
  <si>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</si>
  <si>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</si>
  <si>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</si>
  <si>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</si>
  <si>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</si>
  <si>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</si>
  <si>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</si>
  <si>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</si>
  <si>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</si>
  <si>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</si>
  <si>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</si>
  <si>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</si>
  <si>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</si>
  <si>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</si>
  <si>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</si>
  <si>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</si>
  <si>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</si>
  <si>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</si>
  <si>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</si>
  <si>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</si>
  <si>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</si>
  <si>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</si>
  <si>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</si>
  <si>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</si>
  <si>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</si>
  <si>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</si>
  <si>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</si>
  <si>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</si>
  <si>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</si>
  <si>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</si>
  <si>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</si>
  <si>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</si>
  <si>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</si>
  <si>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</si>
  <si>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</si>
  <si>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</si>
  <si>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</si>
  <si>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</si>
  <si>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</si>
  <si>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</si>
  <si>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</si>
  <si>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</si>
  <si>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</si>
  <si>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</si>
  <si>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</si>
  <si>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</si>
  <si>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</si>
  <si>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</si>
  <si>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</si>
  <si>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</si>
  <si>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</si>
  <si>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</si>
  <si>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</si>
  <si>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</si>
  <si>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</si>
  <si>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</si>
  <si>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</si>
  <si>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</si>
  <si>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</si>
  <si>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</si>
  <si>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</si>
  <si>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</si>
  <si>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</si>
  <si>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</si>
  <si>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</si>
  <si>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</si>
  <si>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</si>
  <si>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</si>
  <si>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</si>
  <si>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</si>
  <si>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</si>
  <si>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</si>
  <si>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</si>
  <si>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</si>
  <si>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</si>
  <si>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</si>
  <si>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</si>
  <si>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</si>
  <si>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</si>
  <si>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</si>
  <si>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</si>
  <si>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</si>
  <si>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</si>
  <si>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</si>
  <si>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</si>
  <si>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</si>
  <si>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</si>
  <si>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</si>
  <si>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</si>
  <si>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</si>
  <si>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</si>
  <si>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</si>
  <si>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</si>
  <si>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</si>
  <si>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</si>
  <si>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</si>
  <si>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</si>
  <si>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</si>
  <si>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</si>
  <si>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</si>
  <si>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</si>
  <si>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</si>
  <si>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</si>
  <si>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</si>
  <si>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</si>
  <si>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</si>
  <si>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</si>
  <si>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</si>
  <si>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</si>
  <si>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</si>
  <si>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</si>
  <si>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</si>
  <si>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</si>
  <si>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</si>
  <si>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</si>
  <si>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</si>
  <si>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</si>
  <si>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</si>
  <si>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</si>
  <si>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</si>
  <si>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</si>
  <si>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</si>
  <si>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</si>
  <si>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</si>
  <si>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</si>
  <si>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</si>
  <si>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</si>
  <si>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</si>
  <si>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</si>
  <si>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</si>
  <si>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</si>
  <si>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</si>
  <si>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</si>
  <si>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</si>
  <si>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</si>
  <si>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</si>
  <si>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</si>
  <si>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</si>
  <si>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</si>
  <si>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</si>
  <si>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</si>
  <si>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</si>
  <si>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</si>
  <si>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</si>
  <si>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</si>
  <si>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</si>
  <si>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</si>
  <si>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</si>
  <si>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</si>
  <si>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</si>
  <si>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</si>
  <si>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</si>
  <si>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</si>
  <si>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</si>
  <si>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</si>
  <si>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</si>
  <si>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</si>
  <si>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</si>
  <si>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</si>
  <si>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</si>
  <si>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</si>
  <si>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</si>
  <si>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</si>
  <si>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</si>
  <si>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</si>
  <si>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</si>
  <si>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</si>
  <si>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</si>
  <si>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</si>
  <si>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</si>
  <si>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</si>
  <si>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</si>
  <si>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</si>
  <si>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</si>
  <si>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</si>
  <si>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</si>
  <si>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</si>
  <si>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</si>
  <si>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</si>
  <si>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</si>
  <si>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</si>
  <si>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</si>
  <si>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</si>
  <si>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</si>
  <si>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</si>
  <si>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</si>
  <si>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</si>
  <si>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</si>
  <si>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</si>
  <si>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</si>
  <si>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</si>
  <si>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</si>
  <si>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</si>
  <si>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</si>
  <si>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</si>
  <si>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</si>
  <si>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</si>
  <si>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</si>
  <si>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</si>
  <si>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</si>
  <si>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</si>
  <si>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</si>
  <si>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</si>
  <si>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</si>
  <si>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</si>
  <si>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</si>
  <si>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</si>
  <si>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</si>
  <si>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</si>
  <si>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</si>
  <si>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</si>
  <si>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</si>
  <si>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</si>
  <si>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</si>
  <si>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</si>
  <si>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</si>
  <si>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</si>
  <si>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</si>
  <si>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</si>
  <si>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</si>
  <si>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</si>
  <si>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</si>
  <si>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</si>
  <si>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</si>
  <si>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</si>
  <si>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</si>
  <si>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</si>
  <si>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</si>
  <si>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</si>
  <si>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</si>
  <si>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</si>
  <si>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</si>
  <si>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</si>
  <si>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</si>
  <si>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</si>
  <si>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</si>
  <si>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</si>
  <si>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</si>
  <si>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</si>
  <si>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</si>
  <si>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</si>
  <si>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</si>
  <si>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</si>
  <si>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</si>
  <si>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</si>
  <si>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</si>
  <si>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</si>
  <si>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</si>
  <si>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</si>
  <si>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</si>
  <si>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</si>
  <si>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</si>
  <si>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</si>
  <si>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</si>
  <si>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</si>
  <si>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</si>
  <si>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</si>
  <si>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</si>
  <si>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</si>
  <si>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</si>
  <si>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</si>
  <si>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</si>
  <si>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</si>
  <si>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</si>
  <si>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</si>
  <si>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</si>
  <si>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</si>
  <si>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</si>
  <si>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</si>
  <si>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</si>
  <si>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</si>
  <si>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</si>
  <si>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</si>
  <si>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</si>
  <si>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</si>
  <si>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</si>
  <si>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</si>
  <si>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</si>
  <si>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</si>
  <si>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</si>
  <si>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</si>
  <si>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</si>
  <si>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</si>
  <si>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</si>
  <si>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</si>
  <si>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</si>
  <si>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</si>
  <si>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</si>
  <si>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</si>
  <si>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</si>
  <si>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</si>
  <si>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</si>
  <si>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</si>
  <si>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</si>
  <si>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</si>
  <si>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</si>
  <si>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</si>
  <si>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</si>
  <si>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</si>
  <si>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</si>
  <si>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</si>
  <si>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</si>
  <si>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</si>
  <si>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</si>
  <si>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</si>
  <si>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</si>
  <si>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</si>
  <si>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</si>
  <si>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</si>
  <si>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</si>
  <si>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</si>
  <si>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</si>
  <si>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</si>
  <si>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</si>
  <si>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</si>
  <si>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</si>
  <si>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</si>
  <si>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</si>
  <si>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</si>
  <si>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</si>
  <si>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</si>
  <si>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</si>
  <si>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</si>
  <si>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</si>
  <si>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</si>
  <si>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</si>
  <si>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</si>
  <si>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</si>
  <si>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</si>
  <si>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</si>
  <si>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</si>
  <si>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</si>
  <si>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</si>
  <si>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</si>
  <si>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</si>
  <si>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</si>
  <si>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</si>
  <si>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</si>
  <si>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</si>
  <si>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</si>
  <si>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</si>
  <si>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</si>
  <si>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</si>
  <si>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</si>
  <si>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</si>
  <si>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</si>
  <si>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</si>
  <si>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</si>
  <si>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</si>
  <si>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</si>
  <si>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</si>
  <si>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</si>
  <si>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</si>
  <si>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</si>
  <si>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</si>
  <si>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</si>
  <si>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</si>
  <si>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</si>
  <si>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</si>
  <si>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</si>
  <si>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</si>
  <si>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</si>
  <si>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</si>
  <si>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</si>
  <si>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</si>
  <si>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</si>
  <si>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</si>
  <si>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</si>
  <si>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</si>
  <si>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</si>
  <si>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</si>
  <si>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</si>
  <si>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</si>
  <si>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</si>
  <si>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</si>
  <si>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</si>
  <si>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</si>
  <si>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</si>
  <si>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</si>
  <si>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</si>
  <si>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</si>
  <si>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</si>
  <si>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</si>
  <si>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</si>
  <si>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</si>
  <si>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</si>
  <si>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</si>
  <si>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</si>
  <si>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</si>
  <si>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</si>
  <si>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</si>
  <si>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</si>
  <si>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</si>
  <si>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</si>
  <si>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</si>
  <si>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</si>
  <si>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</si>
  <si>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</si>
  <si>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</si>
  <si>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</si>
  <si>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</si>
  <si>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</si>
  <si>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</si>
  <si>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</si>
  <si>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</si>
  <si>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</si>
  <si>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</si>
  <si>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</si>
  <si>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</si>
  <si>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</si>
  <si>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</si>
  <si>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</si>
  <si>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</si>
  <si>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</si>
  <si>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</si>
  <si>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</si>
  <si>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</si>
  <si>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</si>
  <si>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</si>
  <si>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</si>
  <si>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</si>
  <si>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</si>
  <si>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</si>
  <si>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</si>
  <si>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</si>
  <si>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</si>
  <si>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</si>
  <si>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</si>
  <si>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</si>
  <si>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</si>
  <si>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</si>
  <si>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</si>
  <si>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</si>
  <si>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</si>
  <si>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</si>
  <si>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</si>
  <si>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</si>
  <si>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</si>
  <si>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</si>
  <si>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</si>
  <si>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</si>
  <si>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</si>
  <si>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</si>
  <si>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</si>
  <si>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</si>
  <si>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</si>
  <si>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</si>
  <si>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</si>
  <si>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</si>
  <si>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</si>
  <si>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</si>
  <si>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</si>
  <si>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</si>
  <si>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</si>
  <si>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</si>
  <si>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</si>
  <si>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</si>
  <si>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</si>
  <si>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</si>
  <si>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</si>
  <si>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</si>
  <si>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</si>
  <si>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</si>
  <si>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</si>
  <si>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</si>
  <si>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</si>
  <si>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</si>
  <si>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</si>
  <si>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</si>
  <si>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</si>
  <si>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</si>
  <si>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</si>
  <si>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</si>
  <si>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</si>
  <si>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</si>
  <si>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</si>
  <si>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</si>
  <si>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</si>
  <si>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</si>
  <si>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</si>
  <si>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</si>
  <si>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</si>
  <si>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</si>
  <si>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</si>
  <si>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</si>
  <si>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</si>
  <si>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</si>
  <si>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</si>
  <si>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</si>
  <si>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</si>
  <si>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</si>
  <si>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</si>
  <si>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</si>
  <si>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</si>
  <si>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</si>
  <si>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</si>
  <si>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</si>
  <si>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</si>
  <si>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</si>
  <si>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</si>
  <si>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</si>
  <si>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</si>
  <si>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</si>
  <si>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</si>
  <si>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</si>
  <si>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</si>
  <si>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</si>
  <si>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</si>
  <si>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</si>
  <si>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</si>
  <si>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</si>
  <si>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</si>
  <si>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</si>
  <si>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</si>
  <si>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</si>
  <si>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</si>
  <si>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</si>
  <si>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</si>
  <si>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</si>
  <si>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</si>
  <si>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</si>
  <si>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</si>
  <si>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</si>
  <si>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</si>
  <si>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</si>
  <si>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</si>
  <si>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</si>
  <si>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</si>
  <si>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</si>
  <si>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</si>
  <si>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</si>
  <si>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</si>
  <si>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</si>
  <si>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</si>
  <si>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</si>
  <si>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</si>
  <si>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</si>
  <si>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</si>
  <si>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</si>
  <si>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</si>
  <si>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</si>
  <si>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</si>
  <si>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</si>
  <si>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</si>
  <si>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</si>
  <si>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</si>
  <si>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</si>
  <si>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</si>
  <si>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</si>
  <si>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</si>
  <si>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</si>
  <si>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</si>
  <si>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</si>
  <si>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</si>
  <si>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</si>
  <si>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</si>
  <si>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</si>
  <si>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</si>
  <si>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</si>
  <si>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</si>
  <si>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</si>
  <si>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</si>
  <si>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</si>
  <si>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</si>
  <si>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</si>
  <si>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</si>
  <si>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</si>
  <si>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</si>
  <si>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</si>
  <si>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</si>
  <si>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</si>
  <si>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</si>
  <si>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</si>
  <si>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</si>
  <si>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</si>
  <si>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</si>
  <si>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</si>
  <si>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</si>
  <si>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</si>
  <si>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</si>
  <si>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</si>
  <si>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</si>
  <si>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</si>
  <si>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</si>
  <si>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</si>
  <si>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</si>
  <si>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</si>
  <si>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</si>
  <si>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</si>
  <si>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</si>
  <si>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</si>
  <si>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</si>
  <si>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</si>
  <si>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</si>
  <si>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</si>
  <si>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</si>
  <si>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</si>
  <si>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</si>
  <si>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</si>
  <si>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</si>
  <si>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</si>
  <si>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</si>
  <si>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</si>
  <si>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</si>
  <si>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</si>
  <si>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</si>
  <si>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</si>
  <si>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</si>
  <si>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</si>
  <si>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</si>
  <si>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</si>
  <si>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</si>
  <si>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</si>
  <si>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</si>
  <si>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</si>
  <si>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</si>
  <si>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</si>
  <si>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</si>
  <si>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</si>
  <si>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</si>
  <si>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</si>
  <si>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</si>
  <si>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</si>
  <si>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</si>
  <si>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</si>
  <si>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</si>
  <si>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</si>
  <si>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</si>
  <si>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</si>
  <si>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</si>
  <si>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</si>
  <si>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</si>
  <si>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</si>
  <si>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</si>
  <si>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</si>
  <si>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</si>
  <si>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</si>
  <si>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</si>
  <si>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</si>
  <si>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</si>
  <si>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</si>
  <si>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</si>
  <si>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</si>
  <si>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</si>
  <si>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</si>
  <si>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</si>
  <si>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</si>
  <si>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</si>
  <si>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</si>
  <si>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</si>
  <si>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</si>
  <si>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</si>
  <si>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</si>
  <si>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</si>
  <si>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</si>
  <si>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</si>
  <si>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</si>
  <si>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</si>
  <si>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</si>
  <si>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</si>
  <si>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</si>
  <si>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</si>
  <si>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</si>
  <si>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</si>
  <si>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</si>
  <si>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</si>
  <si>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</si>
  <si>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</si>
  <si>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</si>
  <si>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</si>
  <si>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</si>
  <si>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</si>
  <si>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</si>
  <si>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</si>
  <si>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</si>
  <si>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</si>
  <si>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</si>
  <si>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</si>
  <si>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</si>
  <si>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</si>
  <si>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</si>
  <si>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</si>
  <si>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</si>
  <si>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</si>
  <si>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</si>
  <si>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</si>
  <si>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</si>
  <si>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</si>
  <si>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</si>
  <si>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</si>
  <si>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</si>
  <si>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</si>
  <si>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</si>
  <si>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</si>
  <si>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</si>
  <si>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</si>
  <si>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</si>
  <si>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</si>
  <si>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</si>
  <si>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</si>
  <si>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</si>
  <si>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</si>
  <si>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</si>
  <si>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</si>
  <si>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</si>
  <si>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</si>
  <si>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</si>
  <si>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</si>
  <si>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</si>
  <si>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</si>
  <si>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</si>
  <si>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</si>
  <si>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</si>
  <si>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</si>
  <si>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</si>
  <si>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</si>
  <si>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</si>
  <si>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</si>
  <si>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</si>
  <si>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</si>
  <si>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</si>
  <si>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</si>
  <si>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</si>
  <si>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</si>
  <si>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</si>
  <si>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</si>
  <si>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</si>
  <si>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</si>
  <si>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</si>
  <si>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</si>
  <si>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</si>
  <si>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</si>
  <si>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</si>
  <si>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</si>
  <si>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</si>
  <si>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</si>
  <si>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</si>
  <si>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</si>
  <si>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</si>
  <si>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</si>
  <si>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</si>
  <si>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</si>
  <si>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</si>
  <si>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</si>
  <si>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</si>
  <si>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</si>
  <si>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</si>
  <si>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</si>
  <si>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</si>
  <si>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</si>
  <si>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</si>
  <si>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</si>
  <si>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</si>
  <si>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</si>
  <si>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</si>
  <si>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</si>
  <si>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</si>
  <si>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</si>
  <si>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</si>
  <si>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</si>
  <si>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</si>
  <si>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</si>
  <si>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</si>
  <si>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</si>
  <si>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</si>
  <si>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</si>
  <si>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</si>
  <si>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</si>
  <si>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</si>
  <si>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</si>
  <si>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</si>
  <si>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</si>
  <si>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</si>
  <si>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</si>
  <si>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</si>
  <si>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</si>
  <si>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</si>
  <si>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</si>
  <si>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</si>
  <si>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</si>
  <si>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</si>
  <si>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</si>
  <si>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</si>
  <si>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</si>
  <si>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</si>
  <si>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</si>
  <si>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</si>
  <si>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</si>
  <si>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</si>
  <si>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</si>
  <si>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</si>
  <si>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</si>
  <si>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</si>
  <si>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</si>
  <si>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</si>
  <si>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</si>
  <si>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</si>
  <si>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</si>
  <si>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</si>
  <si>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</si>
  <si>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</si>
  <si>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</si>
  <si>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</si>
  <si>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</si>
  <si>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</si>
  <si>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</si>
  <si>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</si>
  <si>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</si>
  <si>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</si>
  <si>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</si>
  <si>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</si>
  <si>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</si>
  <si>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</si>
  <si>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</si>
  <si>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</si>
  <si>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</si>
  <si>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</si>
  <si>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</si>
  <si>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</si>
  <si>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</si>
  <si>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</si>
  <si>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</si>
  <si>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</si>
  <si>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</si>
  <si>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</si>
  <si>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</si>
  <si>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</si>
  <si>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</si>
  <si>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</si>
  <si>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</si>
  <si>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</si>
  <si>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</si>
  <si>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</si>
  <si>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</si>
  <si>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</si>
  <si>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</si>
  <si>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</si>
  <si>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</si>
  <si>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</si>
  <si>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</si>
  <si>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</si>
  <si>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</si>
  <si>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</si>
  <si>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</si>
  <si>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</si>
  <si>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</si>
  <si>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</si>
  <si>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</si>
  <si>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</si>
  <si>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</si>
  <si>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</si>
  <si>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</si>
  <si>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</si>
  <si>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</si>
  <si>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</si>
  <si>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</si>
  <si>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</si>
  <si>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</si>
  <si>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</si>
  <si>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</si>
  <si>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</si>
  <si>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</si>
  <si>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</si>
  <si>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</si>
  <si>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</si>
  <si>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</si>
  <si>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</si>
  <si>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</si>
  <si>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</si>
  <si>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</si>
  <si>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</si>
  <si>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</si>
  <si>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</si>
  <si>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</si>
  <si>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</si>
  <si>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</si>
  <si>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</si>
  <si>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</si>
  <si>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</si>
  <si>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</si>
  <si>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</si>
  <si>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</si>
  <si>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</si>
  <si>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</si>
  <si>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</si>
  <si>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</si>
  <si>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</si>
  <si>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</si>
  <si>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</si>
  <si>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</si>
  <si>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</si>
  <si>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</si>
  <si>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</si>
  <si>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</si>
  <si>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</si>
  <si>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</si>
  <si>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</si>
  <si>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</si>
  <si>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</si>
  <si>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</si>
  <si>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</si>
  <si>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</si>
  <si>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</si>
  <si>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</si>
  <si>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</si>
  <si>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</si>
  <si>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</si>
  <si>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</si>
  <si>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</si>
  <si>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</si>
  <si>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</si>
  <si>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</si>
  <si>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</si>
  <si>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</si>
  <si>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</si>
  <si>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</si>
  <si>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</si>
  <si>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</si>
  <si>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</si>
  <si>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</si>
  <si>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</si>
  <si>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</si>
  <si>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</si>
  <si>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</si>
  <si>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</si>
  <si>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</si>
  <si>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</si>
  <si>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</si>
  <si>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</si>
  <si>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</si>
  <si>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</si>
  <si>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</si>
  <si>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</si>
  <si>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</si>
  <si>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</si>
  <si>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</si>
  <si>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</si>
  <si>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</si>
  <si>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</si>
  <si>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</si>
  <si>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</si>
  <si>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</si>
  <si>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</si>
  <si>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</si>
  <si>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</si>
  <si>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</si>
  <si>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</si>
  <si>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</si>
  <si>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</si>
  <si>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</si>
  <si>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</si>
  <si>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</si>
  <si>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</si>
  <si>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</si>
  <si>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</si>
  <si>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</si>
  <si>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</si>
  <si>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</si>
  <si>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</si>
  <si>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</si>
  <si>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</si>
  <si>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</si>
  <si>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</si>
  <si>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</si>
  <si>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</si>
  <si>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</si>
  <si>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</si>
  <si>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</si>
  <si>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</si>
  <si>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</si>
  <si>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</si>
  <si>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</si>
  <si>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</si>
  <si>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</si>
  <si>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</si>
  <si>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</si>
  <si>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</si>
  <si>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</si>
  <si>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</si>
  <si>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</si>
  <si>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</si>
  <si>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</si>
  <si>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</si>
  <si>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</si>
  <si>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</si>
  <si>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</si>
  <si>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</si>
  <si>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</si>
  <si>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</si>
  <si>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</si>
  <si>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</si>
  <si>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</si>
  <si>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</si>
  <si>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</si>
  <si>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</si>
  <si>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</si>
  <si>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</si>
  <si>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</si>
  <si>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</si>
  <si>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</si>
  <si>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</si>
  <si>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</si>
  <si>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</si>
  <si>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</si>
  <si>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</si>
  <si>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</si>
  <si>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</si>
  <si>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</si>
  <si>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</si>
  <si>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</si>
  <si>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</si>
  <si>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</si>
  <si>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</si>
  <si>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</si>
  <si>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</si>
  <si>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</si>
  <si>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</si>
  <si>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</si>
  <si>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</si>
  <si>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</si>
  <si>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</si>
  <si>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</si>
  <si>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</si>
  <si>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</si>
  <si>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</si>
  <si>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</si>
  <si>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</si>
  <si>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</si>
  <si>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</si>
  <si>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</si>
  <si>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</si>
  <si>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</si>
  <si>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</si>
  <si>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</si>
  <si>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</si>
  <si>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</si>
  <si>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</si>
  <si>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</si>
  <si>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</si>
  <si>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</si>
  <si>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</si>
  <si>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</si>
  <si>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</si>
  <si>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</si>
  <si>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</si>
  <si>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</si>
  <si>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</si>
  <si>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</si>
  <si>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</si>
  <si>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</si>
  <si>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</si>
  <si>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</si>
  <si>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</si>
  <si>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</si>
  <si>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</si>
  <si>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</si>
  <si>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</si>
  <si>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</si>
  <si>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</si>
  <si>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</si>
  <si>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</si>
  <si>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</si>
  <si>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</si>
  <si>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</si>
  <si>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</si>
  <si>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</si>
  <si>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</si>
  <si>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</si>
  <si>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</si>
  <si>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</si>
  <si>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</si>
  <si>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</si>
  <si>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</si>
  <si>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</si>
  <si>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</si>
  <si>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</si>
  <si>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</si>
  <si>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</si>
  <si>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</si>
  <si>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</si>
  <si>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</si>
  <si>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</si>
  <si>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</si>
  <si>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</si>
  <si>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</si>
  <si>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</si>
  <si>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</si>
  <si>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</si>
  <si>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</si>
  <si>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</si>
  <si>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</si>
  <si>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</si>
  <si>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</si>
  <si>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</si>
  <si>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</si>
  <si>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</si>
  <si>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</si>
  <si>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</si>
  <si>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</si>
  <si>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</si>
  <si>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</si>
  <si>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</si>
  <si>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</si>
  <si>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</si>
  <si>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</si>
  <si>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</si>
  <si>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</si>
  <si>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</si>
  <si>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</si>
  <si>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</si>
  <si>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</si>
  <si>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</si>
  <si>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</si>
  <si>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</si>
  <si>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</si>
  <si>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</si>
  <si>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</si>
  <si>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</si>
  <si>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</si>
  <si>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</si>
  <si>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</si>
  <si>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</si>
  <si>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</si>
  <si>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</si>
  <si>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</si>
  <si>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</si>
  <si>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</si>
  <si>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</si>
  <si>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</si>
  <si>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</si>
  <si>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</si>
  <si>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</si>
  <si>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</si>
  <si>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</si>
  <si>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</si>
  <si>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</si>
  <si>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</si>
  <si>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</si>
  <si>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</si>
  <si>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</si>
  <si>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</si>
  <si>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</si>
  <si>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</si>
  <si>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</si>
  <si>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</si>
  <si>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</si>
  <si>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</si>
  <si>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</si>
  <si>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</si>
  <si>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</si>
  <si>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</si>
  <si>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</si>
  <si>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</si>
  <si>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</si>
  <si>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</si>
  <si>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</si>
  <si>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</si>
  <si>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</si>
  <si>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</si>
  <si>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</si>
  <si>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</si>
  <si>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</si>
  <si>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</si>
  <si>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</si>
  <si>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</si>
  <si>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</si>
  <si>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</si>
  <si>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</si>
  <si>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</si>
  <si>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</si>
  <si>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</si>
  <si>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</si>
  <si>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</si>
  <si>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</si>
  <si>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</si>
  <si>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</si>
  <si>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</si>
  <si>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</si>
  <si>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</si>
  <si>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</si>
  <si>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</si>
  <si>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</si>
  <si>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</si>
  <si>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</si>
  <si>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</si>
  <si>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</si>
  <si>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</si>
  <si>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</si>
  <si>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</si>
  <si>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</si>
  <si>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</si>
  <si>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</si>
  <si>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</si>
  <si>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</si>
  <si>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</si>
  <si>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</si>
  <si>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</si>
  <si>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</si>
  <si>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</si>
  <si>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</si>
  <si>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</si>
  <si>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</si>
  <si>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</si>
  <si>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</si>
  <si>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</si>
  <si>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</si>
  <si>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</si>
  <si>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</si>
  <si>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</si>
  <si>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</si>
  <si>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</si>
  <si>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</si>
  <si>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</si>
  <si>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</si>
  <si>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</si>
  <si>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</si>
  <si>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</si>
  <si>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</si>
  <si>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</si>
  <si>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</si>
  <si>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</si>
  <si>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</si>
  <si>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</si>
  <si>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</si>
  <si>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</si>
  <si>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</si>
  <si>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</si>
  <si>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</si>
  <si>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</si>
  <si>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</si>
  <si>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</si>
  <si>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</si>
  <si>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</si>
  <si>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</si>
  <si>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</si>
  <si>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</si>
  <si>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</si>
  <si>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</si>
  <si>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</si>
  <si>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</si>
  <si>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</si>
  <si>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</si>
  <si>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</si>
  <si>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</si>
  <si>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</si>
  <si>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</si>
  <si>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</si>
  <si>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</si>
  <si>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</si>
  <si>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</si>
  <si>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</si>
  <si>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</si>
  <si>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</si>
  <si>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</si>
  <si>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</si>
  <si>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</si>
  <si>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</si>
  <si>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</si>
  <si>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</si>
  <si>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</si>
  <si>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</si>
  <si>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</si>
  <si>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</si>
  <si>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</si>
  <si>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</si>
  <si>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</si>
  <si>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</si>
  <si>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</si>
  <si>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</si>
  <si>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</si>
  <si>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</si>
  <si>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</si>
  <si>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</si>
  <si>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</si>
  <si>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</si>
  <si>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</si>
  <si>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</si>
  <si>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</si>
  <si>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</si>
  <si>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</si>
  <si>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</si>
  <si>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</si>
  <si>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</si>
  <si>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</si>
  <si>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</si>
  <si>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</si>
  <si>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</si>
  <si>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</si>
  <si>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</si>
  <si>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</si>
  <si>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</si>
  <si>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</si>
  <si>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</si>
  <si>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</si>
  <si>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</si>
  <si>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</si>
  <si>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</si>
  <si>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</si>
  <si>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</si>
  <si>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</si>
  <si>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</si>
  <si>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</si>
  <si>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</si>
  <si>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</si>
  <si>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</si>
  <si>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</si>
  <si>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</si>
  <si>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</si>
  <si>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</si>
  <si>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</si>
  <si>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</si>
  <si>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</si>
  <si>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</si>
  <si>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</si>
  <si>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</si>
  <si>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</si>
  <si>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</si>
  <si>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</si>
  <si>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</si>
  <si>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</si>
  <si>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</si>
  <si>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</si>
  <si>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</si>
  <si>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</si>
  <si>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</si>
  <si>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</si>
  <si>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</si>
  <si>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</si>
  <si>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</si>
  <si>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</si>
  <si>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</si>
  <si>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</si>
  <si>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</si>
  <si>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</si>
  <si>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</si>
  <si>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</si>
  <si>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</si>
  <si>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</si>
  <si>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</si>
  <si>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</si>
  <si>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</si>
  <si>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</si>
  <si>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</si>
  <si>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</si>
  <si>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</si>
  <si>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</si>
  <si>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</si>
  <si>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</si>
  <si>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</si>
  <si>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</si>
  <si>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</si>
  <si>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</si>
  <si>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</si>
  <si>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</si>
  <si>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</si>
  <si>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</si>
  <si>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</si>
  <si>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</si>
  <si>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</si>
  <si>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</si>
  <si>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</si>
  <si>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</si>
  <si>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</si>
  <si>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</si>
  <si>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</si>
  <si>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</si>
  <si>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</si>
  <si>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</si>
  <si>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</si>
  <si>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</si>
  <si>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</si>
  <si>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</si>
  <si>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</si>
  <si>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</si>
  <si>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</si>
  <si>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</si>
  <si>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</si>
  <si>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</si>
  <si>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</si>
  <si>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</si>
  <si>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</si>
  <si>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</si>
  <si>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</si>
  <si>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</si>
  <si>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</si>
  <si>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</si>
  <si>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</si>
  <si>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</si>
  <si>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</si>
  <si>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</si>
  <si>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</si>
  <si>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</si>
  <si>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</si>
  <si>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</si>
  <si>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</si>
  <si>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</si>
  <si>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</si>
  <si>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</si>
  <si>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</si>
  <si>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</si>
  <si>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</si>
  <si>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</si>
  <si>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</si>
  <si>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</si>
  <si>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</si>
  <si>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</si>
  <si>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</si>
  <si>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</si>
  <si>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</si>
  <si>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</si>
  <si>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</si>
  <si>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</si>
  <si>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</si>
  <si>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</si>
  <si>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</si>
  <si>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</si>
  <si>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</si>
  <si>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</si>
  <si>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</si>
  <si>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</si>
  <si>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</si>
  <si>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</si>
  <si>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</si>
  <si>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</si>
  <si>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</si>
  <si>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</si>
  <si>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</si>
  <si>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</si>
  <si>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</si>
  <si>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</si>
  <si>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</si>
  <si>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</si>
  <si>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</si>
  <si>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</si>
  <si>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</si>
  <si>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</si>
  <si>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</si>
  <si>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</si>
  <si>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</si>
  <si>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</si>
  <si>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</si>
  <si>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</si>
  <si>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</si>
  <si>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</si>
  <si>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</si>
  <si>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</si>
  <si>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</si>
  <si>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</si>
  <si>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</si>
  <si>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</si>
  <si>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</si>
  <si>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</si>
  <si>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</si>
  <si>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</si>
  <si>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</si>
  <si>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</si>
  <si>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</si>
  <si>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</si>
  <si>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</si>
  <si>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</si>
  <si>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</si>
  <si>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</si>
  <si>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</si>
  <si>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</si>
  <si>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</si>
  <si>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</si>
  <si>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</si>
  <si>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</si>
  <si>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</si>
  <si>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</si>
  <si>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</si>
  <si>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</si>
  <si>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</si>
  <si>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</si>
  <si>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</si>
  <si>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</si>
  <si>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</si>
  <si>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</si>
  <si>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</si>
  <si>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</si>
  <si>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</si>
  <si>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</si>
  <si>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</si>
  <si>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</si>
  <si>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</si>
  <si>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</si>
  <si>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</si>
  <si>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</si>
  <si>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</si>
  <si>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</si>
  <si>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</si>
  <si>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</si>
  <si>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</si>
  <si>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</si>
  <si>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</si>
  <si>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</si>
  <si>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</si>
  <si>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</si>
  <si>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</si>
  <si>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</si>
  <si>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</si>
  <si>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</si>
  <si>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</si>
  <si>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</si>
  <si>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</si>
  <si>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</si>
  <si>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</si>
  <si>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</si>
  <si>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</si>
  <si>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</si>
  <si>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</si>
  <si>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</si>
  <si>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</si>
  <si>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</si>
  <si>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</si>
  <si>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</si>
  <si>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</si>
  <si>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</si>
  <si>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</si>
  <si>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</si>
  <si>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</si>
  <si>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</si>
  <si>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</si>
  <si>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</si>
  <si>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</si>
  <si>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</si>
  <si>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</si>
  <si>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</si>
  <si>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</si>
  <si>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</si>
  <si>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</si>
  <si>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</si>
  <si>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</si>
  <si>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</si>
  <si>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</si>
  <si>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</si>
  <si>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</si>
  <si>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</si>
  <si>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</si>
  <si>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</si>
  <si>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</si>
  <si>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</si>
  <si>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</si>
  <si>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</si>
  <si>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</si>
  <si>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</si>
  <si>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</si>
  <si>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</si>
  <si>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</si>
  <si>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</si>
  <si>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</si>
  <si>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</si>
  <si>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</si>
  <si>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</si>
  <si>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</si>
  <si>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</si>
  <si>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</si>
  <si>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</si>
  <si>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</si>
  <si>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</si>
  <si>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</si>
  <si>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</si>
  <si>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</si>
  <si>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</si>
  <si>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</si>
  <si>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</si>
  <si>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</si>
  <si>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</si>
  <si>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</si>
  <si>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</si>
  <si>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</si>
  <si>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</si>
  <si>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</si>
  <si>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</si>
  <si>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</si>
  <si>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</si>
  <si>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</si>
  <si>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</si>
  <si>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</si>
  <si>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</si>
  <si>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</si>
  <si>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</si>
  <si>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</si>
  <si>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</si>
  <si>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</si>
  <si>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</si>
  <si>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</si>
  <si>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</si>
  <si>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</si>
  <si>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</si>
  <si>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</si>
  <si>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</si>
  <si>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</si>
  <si>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</si>
  <si>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</si>
  <si>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</si>
  <si>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</si>
  <si>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</si>
  <si>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</si>
  <si>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</si>
  <si>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</si>
  <si>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</si>
  <si>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</si>
  <si>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</si>
  <si>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</si>
  <si>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</si>
  <si>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</si>
  <si>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</si>
  <si>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</si>
  <si>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</si>
  <si>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</si>
  <si>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</si>
  <si>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</si>
  <si>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</si>
  <si>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</si>
  <si>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</si>
  <si>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</si>
  <si>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</si>
  <si>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</si>
  <si>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</si>
  <si>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</si>
  <si>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</si>
  <si>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</si>
  <si>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</si>
  <si>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</si>
  <si>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</si>
  <si>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</si>
  <si>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</si>
  <si>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</si>
  <si>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</si>
  <si>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</si>
  <si>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</si>
  <si>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</si>
  <si>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</si>
  <si>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</si>
  <si>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</si>
  <si>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</si>
  <si>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</si>
  <si>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</si>
  <si>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</si>
  <si>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</si>
  <si>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</si>
  <si>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</si>
  <si>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</si>
  <si>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</si>
  <si>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</si>
  <si>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</si>
  <si>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</si>
  <si>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</si>
  <si>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</si>
  <si>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</si>
  <si>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</si>
  <si>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</si>
  <si>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</si>
  <si>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</si>
  <si>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</si>
  <si>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</si>
  <si>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</si>
  <si>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</si>
  <si>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</si>
  <si>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</si>
  <si>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</si>
  <si>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</si>
  <si>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</si>
  <si>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</si>
  <si>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</si>
  <si>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</si>
  <si>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</si>
  <si>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</si>
  <si>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</si>
  <si>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</si>
  <si>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</si>
  <si>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</si>
  <si>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</si>
  <si>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</si>
  <si>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</si>
  <si>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</si>
  <si>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</si>
  <si>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</si>
  <si>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</si>
  <si>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</si>
  <si>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</si>
  <si>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</si>
  <si>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</si>
  <si>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</si>
  <si>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</si>
  <si>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</si>
  <si>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</si>
  <si>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</si>
  <si>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</si>
  <si>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</si>
  <si>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</si>
  <si>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</si>
  <si>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</si>
  <si>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</si>
  <si>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</si>
  <si>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</si>
  <si>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</si>
  <si>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</si>
  <si>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</si>
  <si>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</si>
  <si>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</si>
  <si>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</si>
  <si>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</si>
  <si>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</si>
  <si>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</si>
  <si>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</si>
  <si>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</si>
  <si>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</si>
  <si>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</si>
  <si>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</si>
  <si>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</si>
  <si>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</si>
  <si>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</si>
  <si>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</si>
  <si>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</si>
  <si>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</si>
  <si>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</si>
  <si>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</si>
  <si>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</si>
  <si>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</si>
  <si>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</si>
  <si>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</si>
  <si>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</si>
  <si>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</si>
  <si>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</si>
  <si>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</si>
  <si>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</si>
  <si>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</si>
  <si>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</si>
  <si>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</si>
  <si>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</si>
  <si>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</si>
  <si>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</si>
  <si>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</si>
  <si>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</si>
  <si>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</si>
  <si>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</si>
  <si>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</si>
  <si>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</si>
  <si>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</si>
  <si>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</si>
  <si>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</si>
  <si>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</si>
  <si>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</si>
  <si>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</si>
  <si>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</si>
  <si>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</si>
  <si>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</si>
  <si>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</si>
  <si>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</si>
  <si>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</si>
  <si>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</si>
  <si>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</si>
  <si>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</si>
  <si>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</si>
  <si>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</si>
  <si>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</si>
  <si>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</si>
  <si>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</si>
  <si>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</si>
  <si>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</si>
  <si>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</si>
  <si>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</si>
  <si>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</si>
  <si>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</si>
  <si>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</si>
  <si>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</si>
  <si>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</si>
  <si>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</si>
  <si>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</si>
  <si>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</si>
  <si>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</si>
  <si>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</si>
  <si>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</si>
  <si>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</si>
  <si>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</si>
  <si>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</si>
  <si>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</si>
  <si>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</si>
  <si>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</si>
  <si>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</si>
  <si>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</si>
  <si>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</si>
  <si>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</si>
  <si>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</si>
  <si>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</si>
  <si>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</si>
  <si>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</si>
  <si>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</si>
  <si>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</si>
  <si>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</si>
  <si>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</si>
  <si>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</si>
  <si>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</si>
  <si>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</si>
  <si>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</si>
  <si>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</si>
  <si>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</si>
  <si>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</si>
  <si>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</si>
  <si>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</si>
  <si>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</si>
  <si>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</si>
  <si>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</si>
  <si>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</si>
  <si>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</si>
  <si>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</si>
  <si>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</si>
  <si>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</si>
  <si>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</si>
  <si>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</si>
  <si>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</si>
  <si>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</si>
  <si>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</si>
  <si>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</si>
  <si>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</si>
  <si>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</si>
  <si>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</si>
  <si>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</si>
  <si>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</si>
  <si>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</si>
  <si>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</si>
  <si>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</si>
  <si>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</si>
  <si>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</si>
  <si>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</si>
  <si>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</si>
  <si>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</si>
  <si>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</si>
  <si>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</si>
  <si>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</si>
  <si>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</si>
  <si>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</si>
  <si>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</si>
  <si>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</si>
  <si>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</si>
  <si>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</si>
  <si>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</si>
  <si>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</si>
  <si>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</si>
  <si>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</si>
  <si>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</si>
  <si>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</si>
  <si>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</si>
  <si>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</si>
  <si>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</si>
  <si>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</si>
  <si>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</si>
  <si>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</si>
  <si>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</si>
  <si>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</si>
  <si>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</si>
  <si>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</si>
  <si>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</si>
  <si>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</si>
  <si>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</si>
  <si>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</si>
  <si>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</si>
  <si>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</si>
  <si>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</si>
  <si>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</si>
  <si>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</si>
  <si>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</si>
  <si>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</si>
  <si>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</si>
  <si>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</si>
  <si>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</si>
  <si>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</si>
  <si>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</si>
  <si>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</si>
  <si>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</si>
  <si>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</si>
  <si>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</si>
  <si>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</si>
  <si>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</si>
  <si>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</si>
  <si>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</si>
  <si>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</si>
  <si>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</si>
  <si>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</si>
  <si>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</si>
  <si>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</si>
  <si>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</si>
  <si>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</si>
  <si>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</si>
  <si>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</si>
  <si>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</si>
  <si>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</si>
  <si>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</si>
  <si>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</si>
  <si>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</si>
  <si>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</si>
  <si>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</si>
  <si>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</si>
  <si>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</si>
  <si>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</si>
  <si>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</si>
  <si>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</si>
  <si>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</si>
  <si>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</si>
  <si>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</si>
  <si>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</si>
  <si>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</si>
  <si>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</si>
  <si>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</si>
  <si>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</si>
  <si>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</si>
  <si>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</si>
  <si>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</si>
  <si>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</si>
  <si>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</si>
  <si>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</si>
  <si>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</si>
  <si>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</si>
  <si>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</si>
  <si>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</si>
  <si>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</si>
  <si>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</si>
  <si>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</si>
  <si>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</si>
  <si>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</si>
  <si>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</si>
  <si>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</si>
  <si>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</si>
  <si>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</si>
  <si>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</si>
  <si>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</si>
  <si>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</si>
  <si>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</si>
  <si>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</si>
  <si>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</si>
  <si>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</si>
  <si>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</si>
  <si>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</si>
  <si>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</si>
  <si>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</si>
  <si>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</si>
  <si>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</si>
  <si>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</si>
  <si>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</si>
  <si>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</si>
  <si>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</si>
  <si>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</si>
  <si>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</si>
  <si>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</si>
  <si>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</si>
  <si>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</si>
  <si>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</si>
  <si>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</si>
  <si>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</si>
  <si>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</si>
  <si>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</si>
  <si>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</si>
  <si>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</si>
  <si>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</si>
  <si>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</si>
  <si>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</si>
  <si>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</si>
  <si>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</si>
  <si>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</si>
  <si>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</si>
  <si>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</si>
  <si>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</si>
  <si>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</si>
  <si>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</si>
  <si>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</si>
  <si>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</si>
  <si>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</si>
  <si>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</si>
  <si>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</si>
  <si>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</si>
  <si>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</si>
  <si>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</si>
  <si>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</si>
  <si>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</si>
  <si>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</si>
  <si>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</si>
  <si>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</si>
  <si>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</si>
  <si>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</si>
  <si>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</si>
  <si>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</si>
  <si>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</si>
  <si>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</si>
  <si>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</si>
  <si>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</si>
  <si>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</si>
  <si>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</si>
  <si>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</si>
  <si>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</si>
  <si>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</si>
  <si>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</si>
  <si>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</si>
  <si>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</si>
  <si>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</si>
  <si>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</si>
  <si>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</si>
  <si>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</si>
  <si>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</si>
  <si>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</si>
  <si>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</si>
  <si>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</si>
  <si>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</si>
  <si>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</si>
  <si>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</si>
  <si>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</si>
  <si>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</si>
  <si>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</si>
  <si>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</si>
  <si>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</si>
  <si>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</si>
  <si>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</si>
  <si>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</si>
  <si>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</si>
  <si>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</si>
  <si>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</si>
  <si>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</si>
  <si>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</si>
  <si>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</si>
  <si>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</si>
  <si>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</si>
  <si>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</si>
  <si>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</si>
  <si>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</si>
  <si>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</si>
  <si>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</si>
  <si>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</si>
  <si>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</si>
  <si>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</si>
  <si>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</si>
  <si>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</si>
  <si>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</si>
  <si>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</si>
  <si>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</si>
  <si>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</si>
  <si>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</si>
  <si>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</si>
  <si>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</si>
  <si>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</si>
  <si>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</si>
  <si>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</si>
  <si>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</si>
  <si>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</si>
  <si>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</si>
  <si>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</si>
  <si>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</si>
  <si>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</si>
  <si>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</si>
  <si>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</si>
  <si>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</si>
  <si>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</si>
  <si>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</si>
  <si>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</si>
  <si>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</si>
  <si>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</si>
  <si>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</si>
  <si>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</si>
  <si>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</si>
  <si>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</si>
  <si>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</si>
  <si>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</si>
  <si>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</si>
  <si>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</si>
  <si>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</si>
  <si>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</si>
  <si>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</si>
  <si>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</si>
  <si>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</si>
  <si>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</si>
  <si>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</si>
  <si>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</si>
  <si>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</si>
  <si>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</si>
  <si>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</si>
  <si>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</si>
  <si>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</si>
  <si>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</si>
  <si>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</si>
  <si>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</si>
  <si>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</si>
  <si>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</si>
  <si>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</si>
  <si>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</si>
  <si>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</si>
  <si>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</si>
  <si>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</si>
  <si>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</si>
  <si>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</si>
  <si>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</si>
  <si>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</si>
  <si>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</si>
  <si>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</si>
  <si>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</si>
  <si>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</si>
  <si>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</si>
  <si>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</si>
  <si>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</si>
  <si>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</si>
  <si>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</si>
  <si>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</si>
  <si>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</si>
  <si>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</si>
  <si>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</si>
  <si>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</si>
  <si>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</si>
  <si>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</si>
  <si>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</si>
  <si>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</si>
  <si>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</si>
  <si>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</si>
  <si>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</si>
  <si>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</si>
  <si>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</si>
  <si>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</si>
  <si>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</si>
  <si>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</si>
  <si>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</si>
  <si>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</si>
  <si>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</si>
  <si>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</si>
  <si>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</si>
  <si>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</si>
  <si>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</si>
  <si>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</si>
  <si>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</si>
  <si>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</si>
  <si>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</si>
  <si>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</si>
  <si>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</si>
  <si>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</si>
  <si>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</si>
  <si>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</si>
  <si>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</si>
  <si>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</si>
  <si>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</si>
  <si>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</si>
  <si>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</si>
  <si>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</si>
  <si>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</si>
  <si>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</si>
  <si>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</si>
  <si>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</si>
  <si>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</si>
  <si>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</si>
  <si>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</si>
  <si>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</si>
  <si>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</si>
  <si>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</si>
  <si>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</si>
  <si>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</si>
  <si>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</si>
  <si>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</si>
  <si>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</si>
  <si>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</si>
  <si>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</si>
  <si>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</si>
  <si>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</si>
  <si>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</si>
  <si>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</si>
  <si>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</si>
  <si>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</si>
  <si>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</si>
  <si>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</si>
  <si>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</si>
  <si>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</si>
  <si>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</si>
  <si>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</si>
  <si>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</si>
  <si>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</si>
  <si>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</si>
  <si>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</si>
  <si>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</si>
  <si>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</si>
  <si>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</si>
  <si>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</si>
  <si>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</si>
  <si>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</si>
  <si>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</si>
  <si>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</si>
  <si>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</si>
  <si>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</si>
  <si>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</si>
  <si>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</si>
  <si>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</si>
  <si>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</si>
  <si>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</si>
  <si>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</si>
  <si>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</si>
  <si>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</si>
  <si>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</si>
  <si>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</si>
  <si>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</si>
  <si>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</si>
  <si>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</si>
  <si>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</si>
  <si>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</si>
  <si>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</si>
  <si>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</si>
  <si>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</si>
  <si>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</si>
  <si>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</si>
  <si>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</si>
  <si>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</si>
  <si>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</si>
  <si>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</si>
  <si>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</si>
  <si>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</si>
  <si>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</si>
  <si>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</si>
  <si>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</si>
  <si>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</si>
  <si>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</si>
  <si>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</si>
  <si>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</si>
  <si>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</si>
  <si>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</si>
  <si>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</si>
  <si>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</si>
  <si>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</si>
  <si>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</si>
  <si>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</si>
  <si>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</si>
  <si>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</si>
  <si>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</si>
  <si>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</si>
  <si>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</si>
  <si>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</si>
  <si>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</si>
  <si>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</si>
  <si>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</si>
  <si>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</si>
  <si>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</si>
  <si>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</si>
  <si>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</si>
  <si>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</si>
  <si>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</si>
  <si>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</si>
  <si>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</si>
  <si>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</si>
  <si>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</si>
  <si>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</si>
  <si>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</si>
  <si>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</si>
  <si>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</si>
  <si>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</si>
  <si>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</si>
  <si>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</si>
  <si>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</si>
  <si>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</si>
  <si>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</si>
  <si>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</si>
  <si>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</si>
  <si>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</si>
  <si>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</si>
  <si>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</si>
  <si>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</si>
  <si>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</si>
  <si>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</si>
  <si>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</si>
  <si>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</si>
  <si>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</si>
  <si>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</si>
  <si>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</si>
  <si>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</si>
  <si>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</si>
  <si>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</si>
  <si>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</si>
  <si>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</si>
  <si>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</si>
  <si>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</si>
  <si>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</si>
  <si>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</si>
  <si>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</si>
  <si>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</si>
  <si>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</si>
  <si>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</si>
  <si>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</si>
  <si>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</si>
  <si>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</si>
  <si>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</si>
  <si>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</si>
  <si>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</si>
  <si>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</si>
  <si>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</si>
  <si>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</si>
  <si>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</si>
  <si>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</si>
  <si>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</si>
  <si>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</si>
  <si>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</si>
  <si>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</si>
  <si>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</si>
  <si>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</si>
  <si>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</si>
  <si>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</si>
  <si>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</si>
  <si>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</si>
  <si>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</si>
  <si>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</si>
  <si>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</si>
  <si>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</si>
  <si>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</si>
  <si>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</si>
  <si>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</si>
  <si>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</si>
  <si>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</si>
  <si>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</si>
  <si>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</si>
  <si>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</si>
  <si>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</si>
  <si>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</si>
  <si>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</si>
  <si>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</si>
  <si>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</si>
  <si>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</si>
  <si>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</si>
  <si>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</si>
  <si>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</si>
  <si>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</si>
  <si>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</si>
  <si>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</si>
  <si>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</si>
  <si>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</si>
  <si>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</si>
  <si>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</si>
  <si>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</si>
  <si>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</si>
  <si>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</si>
  <si>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</si>
  <si>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</si>
  <si>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</si>
  <si>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</si>
  <si>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</si>
  <si>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</si>
  <si>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</si>
  <si>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</si>
  <si>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</si>
  <si>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</si>
  <si>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</si>
  <si>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</si>
  <si>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</si>
  <si>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</si>
  <si>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</si>
  <si>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</si>
  <si>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</si>
  <si>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</si>
  <si>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</si>
  <si>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</si>
  <si>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</si>
  <si>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</si>
  <si>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</si>
  <si>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</si>
  <si>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</si>
  <si>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</si>
  <si>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</si>
  <si>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</si>
  <si>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</si>
  <si>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</si>
  <si>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</si>
  <si>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</si>
  <si>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</si>
  <si>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</si>
  <si>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</si>
  <si>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</si>
  <si>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</si>
  <si>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</si>
  <si>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</si>
  <si>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</si>
  <si>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</si>
  <si>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</si>
  <si>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</si>
  <si>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</si>
  <si>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</si>
  <si>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</si>
  <si>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</si>
  <si>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</si>
  <si>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</si>
  <si>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</si>
  <si>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</si>
  <si>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</si>
  <si>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</si>
  <si>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</si>
  <si>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</si>
  <si>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</si>
  <si>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</si>
  <si>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</si>
  <si>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</si>
  <si>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</si>
  <si>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</si>
  <si>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</si>
  <si>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</si>
  <si>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</si>
  <si>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</si>
  <si>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</si>
  <si>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</si>
  <si>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</si>
  <si>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</si>
  <si>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</si>
  <si>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</si>
  <si>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</si>
  <si>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</si>
  <si>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</si>
  <si>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</si>
  <si>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</si>
  <si>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</si>
  <si>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</si>
  <si>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</si>
  <si>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</si>
  <si>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</si>
  <si>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</si>
  <si>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</si>
  <si>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</si>
  <si>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</si>
  <si>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</si>
  <si>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</si>
  <si>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</si>
  <si>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</si>
  <si>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</si>
  <si>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</si>
  <si>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</si>
  <si>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</si>
  <si>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</si>
  <si>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</si>
  <si>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</si>
  <si>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</si>
  <si>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</si>
  <si>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</si>
  <si>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</si>
  <si>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</si>
  <si>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</si>
  <si>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</si>
  <si>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</si>
  <si>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</si>
  <si>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</si>
  <si>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</si>
  <si>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</si>
  <si>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</si>
  <si>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</si>
  <si>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</si>
  <si>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</si>
  <si>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</si>
  <si>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</si>
  <si>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</si>
  <si>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</si>
  <si>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</si>
  <si>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</si>
  <si>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</si>
  <si>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</si>
  <si>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</si>
  <si>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</si>
  <si>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</si>
  <si>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</si>
  <si>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</si>
  <si>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</si>
  <si>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</si>
  <si>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</si>
  <si>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</si>
  <si>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</si>
  <si>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</si>
  <si>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</si>
  <si>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</si>
  <si>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</si>
  <si>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</si>
  <si>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</si>
  <si>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</si>
  <si>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</si>
  <si>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</si>
  <si>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</si>
  <si>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</si>
  <si>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</si>
  <si>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</si>
  <si>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</si>
  <si>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</si>
  <si>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</si>
  <si>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</si>
  <si>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</si>
  <si>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</si>
  <si>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</si>
  <si>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</si>
  <si>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</si>
  <si>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</si>
  <si>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</si>
  <si>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</si>
  <si>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</si>
  <si>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</si>
  <si>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</si>
  <si>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</si>
  <si>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</si>
  <si>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</si>
  <si>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</si>
  <si>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</si>
  <si>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</si>
  <si>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</si>
  <si>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</si>
  <si>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</si>
  <si>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</si>
  <si>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</si>
  <si>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</si>
  <si>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</si>
  <si>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</si>
  <si>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</si>
  <si>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</si>
  <si>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</si>
  <si>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</si>
  <si>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</si>
  <si>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</si>
  <si>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</si>
  <si>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</si>
  <si>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</si>
  <si>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</si>
  <si>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</si>
  <si>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</si>
  <si>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</si>
  <si>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</si>
  <si>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</si>
  <si>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</si>
  <si>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</si>
  <si>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</si>
  <si>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</si>
  <si>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</si>
  <si>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</si>
  <si>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</si>
  <si>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</si>
  <si>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</si>
  <si>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</si>
  <si>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</si>
  <si>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</si>
  <si>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</si>
  <si>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</si>
  <si>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</si>
  <si>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</si>
  <si>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</si>
  <si>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</si>
  <si>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</si>
  <si>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</si>
  <si>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</si>
  <si>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</si>
  <si>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</si>
  <si>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</si>
  <si>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</si>
  <si>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</si>
  <si>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</si>
  <si>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</si>
  <si>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</si>
  <si>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</si>
  <si>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</si>
  <si>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</si>
  <si>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</si>
  <si>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</si>
  <si>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</si>
  <si>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</si>
  <si>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</si>
  <si>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</si>
  <si>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</si>
  <si>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</si>
  <si>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</si>
  <si>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</si>
  <si>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</si>
  <si>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</si>
  <si>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</si>
  <si>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</si>
  <si>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</si>
  <si>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</si>
  <si>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</si>
  <si>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</si>
  <si>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</si>
  <si>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</si>
  <si>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</si>
  <si>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</si>
  <si>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</si>
  <si>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</si>
  <si>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</si>
  <si>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</si>
  <si>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</si>
  <si>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</si>
  <si>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</si>
  <si>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</si>
  <si>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</si>
  <si>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</si>
  <si>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</si>
  <si>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</si>
  <si>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</si>
  <si>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</si>
  <si>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</si>
  <si>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</si>
  <si>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</si>
  <si>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</si>
  <si>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</si>
  <si>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</si>
  <si>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</si>
  <si>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</si>
  <si>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</si>
  <si>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</si>
  <si>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</si>
  <si>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</si>
  <si>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</si>
  <si>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</si>
  <si>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</si>
  <si>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</si>
  <si>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</si>
  <si>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</si>
  <si>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</si>
  <si>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</si>
  <si>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</si>
  <si>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</si>
  <si>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</si>
  <si>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</si>
  <si>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</si>
  <si>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</si>
  <si>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</si>
  <si>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</si>
  <si>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</si>
  <si>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</si>
  <si>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</si>
  <si>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</si>
  <si>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</si>
  <si>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</si>
  <si>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</si>
  <si>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</si>
  <si>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</si>
  <si>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</si>
  <si>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</si>
  <si>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</si>
  <si>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</si>
  <si>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</si>
  <si>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</si>
  <si>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</si>
  <si>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</si>
  <si>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</si>
  <si>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</si>
  <si>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</si>
  <si>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</si>
  <si>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</si>
  <si>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</si>
  <si>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</si>
  <si>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</si>
  <si>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</si>
  <si>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</si>
  <si>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</si>
  <si>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</si>
  <si>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</si>
  <si>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</si>
  <si>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</si>
  <si>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</si>
  <si>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</si>
  <si>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</si>
  <si>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</si>
  <si>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</si>
  <si>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</si>
  <si>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</si>
  <si>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</si>
  <si>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</si>
  <si>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</si>
  <si>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</si>
  <si>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</si>
  <si>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</si>
  <si>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</si>
  <si>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</si>
  <si>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</si>
  <si>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</si>
  <si>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</si>
  <si>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</si>
  <si>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</si>
  <si>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</si>
  <si>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</si>
  <si>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</si>
  <si>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</si>
  <si>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</si>
  <si>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</si>
  <si>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</si>
  <si>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</si>
  <si>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</si>
  <si>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</si>
  <si>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</si>
  <si>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</si>
  <si>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</si>
  <si>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</si>
  <si>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</si>
  <si>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</si>
  <si>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</si>
  <si>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</si>
  <si>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</si>
  <si>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</si>
  <si>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</si>
  <si>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</si>
  <si>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</si>
  <si>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</si>
  <si>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</si>
  <si>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</si>
  <si>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</si>
  <si>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</si>
  <si>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</si>
  <si>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</si>
  <si>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</si>
  <si>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</si>
  <si>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</si>
  <si>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</si>
  <si>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</si>
  <si>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</si>
  <si>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</si>
  <si>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</si>
  <si>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</si>
  <si>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</si>
  <si>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</si>
  <si>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</si>
  <si>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</si>
  <si>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</si>
  <si>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</si>
  <si>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</si>
  <si>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</si>
  <si>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</si>
  <si>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</si>
  <si>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</si>
  <si>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</si>
  <si>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</si>
  <si>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</si>
  <si>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</si>
  <si>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</si>
  <si>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</si>
  <si>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</si>
  <si>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</si>
  <si>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</si>
  <si>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</si>
  <si>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</si>
  <si>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</si>
  <si>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</si>
  <si>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</si>
  <si>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</si>
  <si>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</si>
  <si>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</si>
  <si>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</si>
  <si>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</si>
  <si>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</si>
  <si>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</si>
  <si>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</si>
  <si>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</si>
  <si>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</si>
  <si>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</si>
  <si>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</si>
  <si>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</si>
  <si>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</si>
  <si>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</si>
  <si>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</si>
  <si>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</si>
  <si>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</si>
  <si>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</si>
  <si>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</si>
  <si>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</si>
  <si>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</si>
  <si>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</si>
  <si>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</si>
  <si>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</si>
  <si>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</si>
  <si>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</si>
  <si>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</si>
  <si>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</si>
  <si>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</si>
  <si>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</si>
  <si>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</si>
  <si>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</si>
  <si>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</si>
  <si>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</si>
  <si>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</si>
  <si>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</si>
  <si>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</si>
  <si>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</si>
  <si>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</si>
  <si>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</si>
  <si>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</si>
  <si>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</si>
  <si>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</si>
  <si>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</si>
  <si>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</si>
  <si>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</si>
  <si>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</si>
  <si>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</si>
  <si>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</si>
  <si>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</si>
  <si>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</si>
  <si>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</si>
  <si>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</si>
  <si>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</si>
  <si>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</si>
  <si>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</si>
  <si>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</si>
  <si>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</si>
  <si>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</si>
  <si>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</si>
  <si>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</si>
  <si>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</si>
  <si>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</si>
  <si>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</si>
  <si>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</si>
  <si>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</si>
  <si>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</si>
  <si>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</si>
  <si>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</si>
  <si>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</si>
  <si>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</si>
  <si>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</si>
  <si>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</si>
  <si>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</si>
  <si>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</si>
  <si>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</si>
  <si>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</si>
  <si>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</si>
  <si>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</si>
  <si>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</si>
  <si>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</si>
  <si>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</si>
  <si>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</si>
  <si>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</si>
  <si>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</si>
  <si>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</si>
  <si>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</si>
  <si>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</si>
  <si>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</si>
  <si>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</si>
  <si>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</si>
  <si>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</si>
  <si>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</si>
  <si>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</si>
  <si>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</si>
  <si>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</si>
  <si>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</si>
  <si>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</si>
  <si>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</si>
  <si>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</si>
  <si>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</si>
  <si>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</si>
  <si>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</si>
  <si>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</si>
  <si>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</si>
  <si>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</si>
  <si>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</si>
  <si>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</si>
  <si>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</si>
  <si>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</si>
  <si>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</si>
  <si>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</si>
  <si>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</si>
  <si>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</si>
  <si>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</si>
  <si>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</si>
  <si>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</si>
  <si>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</si>
  <si>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</si>
  <si>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</si>
  <si>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</si>
  <si>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</si>
  <si>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</si>
  <si>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</si>
  <si>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</si>
  <si>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</si>
  <si>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</si>
  <si>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</si>
  <si>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</si>
  <si>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</si>
  <si>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</si>
  <si>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</si>
  <si>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</si>
  <si>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</si>
  <si>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</si>
  <si>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</si>
  <si>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</si>
  <si>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</si>
  <si>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</si>
  <si>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</si>
  <si>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</si>
  <si>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</si>
  <si>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</si>
  <si>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</si>
  <si>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</si>
  <si>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</si>
  <si>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</si>
  <si>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</si>
  <si>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</si>
  <si>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</si>
  <si>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</si>
  <si>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</si>
  <si>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</si>
  <si>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</si>
  <si>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</si>
  <si>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</si>
  <si>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</si>
  <si>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</si>
  <si>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</si>
  <si>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</si>
  <si>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</si>
  <si>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</si>
  <si>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</si>
  <si>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</si>
  <si>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</si>
  <si>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</si>
  <si>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</si>
  <si>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</si>
  <si>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</si>
  <si>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</si>
  <si>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</si>
  <si>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</si>
  <si>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</si>
  <si>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</si>
  <si>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</si>
  <si>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</si>
  <si>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</si>
  <si>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</si>
  <si>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</si>
  <si>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</si>
  <si>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</si>
  <si>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</si>
  <si>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</si>
  <si>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</si>
  <si>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</si>
  <si>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</si>
  <si>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</si>
  <si>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</si>
  <si>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</si>
  <si>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</si>
  <si>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</si>
  <si>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</si>
  <si>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</si>
  <si>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</si>
  <si>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</si>
  <si>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</si>
  <si>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</si>
  <si>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</si>
  <si>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</si>
  <si>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</si>
  <si>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</si>
  <si>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</si>
  <si>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</si>
  <si>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</si>
  <si>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</si>
  <si>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</si>
  <si>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</si>
  <si>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</si>
  <si>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</si>
  <si>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</si>
  <si>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</si>
  <si>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</si>
  <si>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</si>
  <si>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</si>
  <si>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</si>
  <si>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</si>
  <si>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</si>
  <si>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</si>
  <si>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</si>
  <si>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</si>
  <si>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</si>
  <si>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</si>
  <si>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</si>
  <si>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</si>
  <si>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</si>
  <si>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</si>
  <si>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</si>
  <si>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</si>
  <si>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</si>
  <si>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</si>
  <si>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</si>
  <si>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</si>
  <si>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</si>
  <si>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</si>
  <si>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</si>
  <si>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</si>
  <si>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</si>
  <si>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</si>
  <si>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</si>
  <si>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</si>
  <si>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</si>
  <si>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</si>
  <si>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</si>
  <si>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</si>
  <si>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</si>
  <si>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</si>
  <si>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</si>
  <si>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</si>
  <si>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</si>
  <si>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</si>
  <si>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</si>
  <si>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</si>
  <si>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</si>
  <si>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</si>
  <si>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</si>
  <si>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</si>
  <si>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</si>
  <si>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</si>
  <si>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</si>
  <si>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</si>
  <si>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</si>
  <si>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</si>
  <si>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</si>
  <si>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</si>
  <si>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</si>
  <si>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</si>
  <si>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</si>
  <si>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</si>
  <si>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</si>
  <si>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</si>
  <si>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</si>
  <si>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</si>
  <si>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</si>
  <si>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</si>
  <si>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</si>
  <si>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</si>
  <si>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</si>
  <si>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</si>
  <si>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</si>
  <si>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</si>
  <si>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</si>
  <si>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</si>
  <si>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</si>
  <si>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</si>
  <si>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</si>
  <si>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</si>
  <si>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</si>
  <si>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</si>
  <si>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</si>
  <si>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</si>
  <si>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</si>
  <si>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</si>
  <si>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</si>
  <si>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</si>
  <si>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</si>
  <si>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</si>
  <si>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</si>
  <si>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</si>
  <si>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</si>
  <si>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</si>
  <si>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</si>
  <si>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</si>
  <si>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</si>
  <si>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</si>
  <si>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</si>
  <si>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</si>
  <si>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</si>
  <si>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</si>
  <si>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</si>
  <si>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</si>
  <si>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</si>
  <si>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</si>
  <si>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</si>
  <si>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</si>
  <si>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</si>
  <si>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</si>
  <si>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</si>
  <si>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</si>
  <si>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</si>
  <si>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</si>
  <si>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</si>
  <si>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</si>
  <si>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</si>
  <si>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</si>
  <si>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</si>
  <si>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</si>
  <si>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</si>
  <si>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</si>
  <si>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</si>
  <si>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</si>
  <si>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</si>
  <si>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</si>
  <si>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</si>
  <si>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</si>
  <si>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</si>
  <si>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</si>
  <si>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</si>
  <si>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</si>
  <si>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</si>
  <si>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</si>
  <si>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</si>
  <si>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</si>
  <si>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</si>
  <si>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</si>
  <si>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</si>
  <si>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</si>
  <si>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</si>
  <si>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</si>
  <si>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</si>
  <si>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</si>
  <si>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</si>
  <si>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</si>
  <si>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</si>
  <si>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</si>
  <si>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</si>
  <si>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</si>
  <si>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</si>
  <si>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</si>
  <si>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</si>
  <si>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</si>
  <si>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</si>
  <si>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</si>
  <si>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</si>
  <si>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</si>
  <si>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</si>
  <si>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</si>
  <si>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</si>
  <si>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</si>
  <si>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</si>
  <si>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</si>
  <si>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</si>
  <si>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</si>
  <si>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</si>
  <si>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</si>
  <si>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</si>
  <si>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</si>
  <si>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</si>
  <si>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</si>
  <si>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</si>
  <si>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</si>
  <si>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</si>
  <si>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</si>
  <si>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</si>
  <si>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</si>
  <si>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</si>
  <si>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</si>
  <si>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</si>
  <si>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</si>
  <si>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</si>
  <si>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</si>
  <si>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</si>
  <si>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</si>
  <si>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</si>
  <si>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</si>
  <si>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</si>
  <si>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</si>
  <si>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</si>
  <si>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</si>
  <si>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</si>
  <si>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</si>
  <si>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</si>
  <si>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</si>
  <si>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</si>
  <si>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</si>
  <si>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</si>
  <si>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</si>
  <si>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</si>
  <si>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</si>
  <si>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</si>
  <si>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</si>
  <si>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</si>
  <si>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</si>
  <si>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</si>
  <si>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</si>
  <si>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</si>
  <si>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</si>
  <si>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</si>
  <si>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</si>
  <si>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</si>
  <si>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</si>
  <si>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</si>
  <si>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</si>
  <si>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</si>
  <si>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</si>
  <si>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</si>
  <si>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</si>
  <si>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</si>
  <si>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</si>
  <si>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</si>
  <si>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</si>
  <si>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</si>
  <si>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</si>
  <si>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</si>
  <si>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</si>
  <si>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</si>
  <si>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</si>
  <si>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</si>
  <si>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</si>
  <si>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</si>
  <si>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</si>
  <si>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</si>
  <si>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</si>
  <si>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</si>
  <si>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</si>
  <si>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</si>
  <si>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</si>
  <si>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</si>
  <si>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</si>
  <si>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</si>
  <si>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</si>
  <si>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</si>
  <si>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</si>
  <si>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</si>
  <si>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</si>
  <si>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</si>
  <si>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</si>
  <si>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</si>
  <si>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</si>
  <si>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</si>
  <si>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</si>
  <si>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</si>
  <si>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</si>
  <si>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</si>
  <si>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</si>
  <si>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</si>
  <si>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</si>
  <si>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</si>
  <si>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</si>
  <si>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</si>
  <si>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</si>
  <si>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</si>
  <si>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</si>
  <si>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</si>
  <si>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</si>
  <si>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</si>
  <si>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</si>
  <si>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</si>
  <si>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</si>
  <si>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</si>
  <si>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</si>
  <si>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</si>
  <si>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</si>
  <si>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</si>
  <si>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</si>
  <si>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</si>
  <si>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</si>
  <si>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</si>
  <si>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</si>
  <si>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</si>
  <si>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</si>
  <si>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</si>
  <si>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</si>
  <si>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</si>
  <si>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</si>
  <si>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</si>
  <si>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</si>
  <si>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</si>
  <si>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</si>
  <si>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</si>
  <si>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</si>
  <si>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</si>
  <si>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</si>
  <si>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</si>
  <si>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</si>
  <si>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</si>
  <si>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</si>
  <si>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</si>
  <si>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</si>
  <si>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</si>
  <si>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</si>
  <si>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</si>
  <si>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</si>
  <si>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</si>
  <si>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</si>
  <si>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</si>
  <si>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</si>
  <si>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</si>
  <si>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</si>
  <si>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</si>
  <si>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</si>
  <si>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</si>
  <si>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</si>
  <si>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</si>
  <si>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</si>
  <si>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</si>
  <si>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</si>
  <si>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</si>
  <si>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</si>
  <si>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</si>
  <si>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</si>
  <si>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</si>
  <si>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</si>
  <si>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</si>
  <si>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</si>
  <si>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</si>
  <si>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</si>
  <si>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</si>
  <si>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</si>
  <si>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</si>
  <si>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</si>
  <si>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</si>
  <si>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</si>
  <si>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</si>
  <si>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</si>
  <si>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</si>
  <si>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</si>
  <si>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</si>
  <si>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</si>
  <si>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</si>
  <si>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</si>
  <si>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</si>
  <si>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</si>
  <si>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</si>
  <si>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</si>
  <si>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</si>
  <si>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</si>
  <si>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</si>
  <si>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</si>
  <si>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</si>
  <si>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</si>
  <si>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</si>
  <si>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</si>
  <si>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</si>
  <si>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</si>
  <si>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</si>
  <si>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</si>
  <si>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</si>
  <si>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</si>
  <si>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</si>
  <si>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</si>
  <si>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</si>
  <si>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</si>
  <si>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</si>
  <si>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</si>
  <si>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</si>
  <si>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</si>
  <si>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</si>
  <si>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</si>
  <si>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</si>
  <si>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</si>
  <si>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</si>
  <si>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</si>
  <si>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</si>
  <si>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</si>
  <si>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</si>
  <si>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</si>
  <si>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</si>
  <si>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</si>
  <si>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</si>
  <si>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</si>
  <si>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</si>
  <si>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</si>
  <si>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</si>
  <si>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</si>
  <si>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</si>
  <si>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</si>
  <si>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</si>
  <si>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</si>
  <si>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</si>
  <si>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</si>
  <si>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</si>
  <si>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</si>
  <si>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</si>
  <si>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</si>
  <si>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</si>
  <si>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</si>
  <si>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</si>
  <si>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</si>
  <si>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</si>
  <si>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</si>
  <si>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</si>
  <si>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</si>
  <si>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</si>
  <si>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</si>
  <si>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</si>
  <si>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</si>
  <si>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</si>
  <si>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</si>
  <si>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</si>
  <si>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</si>
  <si>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</si>
  <si>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</si>
  <si>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</si>
  <si>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</si>
  <si>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</si>
  <si>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</si>
  <si>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</si>
  <si>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</si>
  <si>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</si>
  <si>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</si>
  <si>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</si>
  <si>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</si>
  <si>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</si>
  <si>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</si>
  <si>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</si>
  <si>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</si>
  <si>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</si>
  <si>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</si>
  <si>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</si>
  <si>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</si>
  <si>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</si>
  <si>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</si>
  <si>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</si>
  <si>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</si>
  <si>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</si>
  <si>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</si>
  <si>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</si>
  <si>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</si>
  <si>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</si>
  <si>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</si>
  <si>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</si>
  <si>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</si>
  <si>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</si>
  <si>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</si>
  <si>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</si>
  <si>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</si>
  <si>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</si>
  <si>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</si>
  <si>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</si>
  <si>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</si>
  <si>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</si>
  <si>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</si>
  <si>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</si>
  <si>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</si>
  <si>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</si>
  <si>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</si>
  <si>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</si>
  <si>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</si>
  <si>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</si>
  <si>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</si>
  <si>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</si>
  <si>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</si>
  <si>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</si>
  <si>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</si>
  <si>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</si>
  <si>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</si>
  <si>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</si>
  <si>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</si>
  <si>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</si>
  <si>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</si>
  <si>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</si>
  <si>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</si>
  <si>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</si>
  <si>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</si>
  <si>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</si>
  <si>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</si>
  <si>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</si>
  <si>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</si>
  <si>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</si>
  <si>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</si>
  <si>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</si>
  <si>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</si>
  <si>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</si>
  <si>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</si>
  <si>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</si>
  <si>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</si>
  <si>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</si>
  <si>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</si>
  <si>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</si>
  <si>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</si>
  <si>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</si>
  <si>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</si>
  <si>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</si>
  <si>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</si>
  <si>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</si>
  <si>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</si>
  <si>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</si>
  <si>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</si>
  <si>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</si>
  <si>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</si>
  <si>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</si>
  <si>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</si>
  <si>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</si>
  <si>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</si>
  <si>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</si>
  <si>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</si>
  <si>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</si>
  <si>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</si>
  <si>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</si>
  <si>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</si>
  <si>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</si>
  <si>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</si>
  <si>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</si>
  <si>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</si>
  <si>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</si>
  <si>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</si>
  <si>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</si>
  <si>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</si>
  <si>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</si>
  <si>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</si>
  <si>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</si>
  <si>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</si>
  <si>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</si>
  <si>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</si>
  <si>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</si>
  <si>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</si>
  <si>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</si>
  <si>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</si>
  <si>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</si>
  <si>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</si>
  <si>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</si>
  <si>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</si>
  <si>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</si>
  <si>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</si>
  <si>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</si>
  <si>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</si>
  <si>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</si>
  <si>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</si>
  <si>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</si>
  <si>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</si>
  <si>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</si>
  <si>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</si>
  <si>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</si>
  <si>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</si>
  <si>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</si>
  <si>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</si>
  <si>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</si>
  <si>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</si>
  <si>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</si>
  <si>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</si>
  <si>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</si>
  <si>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</si>
  <si>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</si>
  <si>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</si>
  <si>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</si>
  <si>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</si>
  <si>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</si>
  <si>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</si>
  <si>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</si>
  <si>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</si>
  <si>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</si>
  <si>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</si>
  <si>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</si>
  <si>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</si>
  <si>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</si>
  <si>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</si>
  <si>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</si>
  <si>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</si>
  <si>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</si>
  <si>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</si>
  <si>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</si>
  <si>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</si>
  <si>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</si>
  <si>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</si>
  <si>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</si>
  <si>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</si>
  <si>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</si>
  <si>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</si>
  <si>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</si>
  <si>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</si>
  <si>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</si>
  <si>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</si>
  <si>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</si>
  <si>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</si>
  <si>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</si>
  <si>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</si>
  <si>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</si>
  <si>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</si>
  <si>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</si>
  <si>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</si>
  <si>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</si>
  <si>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</si>
  <si>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</si>
  <si>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</si>
  <si>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</si>
  <si>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</si>
  <si>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</si>
  <si>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</si>
  <si>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</si>
  <si>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</si>
  <si>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</si>
  <si>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</si>
  <si>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</si>
  <si>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</si>
  <si>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</si>
  <si>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</si>
  <si>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</si>
  <si>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</si>
  <si>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</si>
  <si>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</si>
  <si>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</si>
  <si>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</si>
  <si>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</si>
  <si>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</si>
  <si>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</si>
  <si>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</si>
  <si>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</si>
  <si>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</si>
  <si>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</si>
  <si>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</si>
  <si>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</si>
  <si>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</si>
  <si>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</si>
  <si>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</si>
  <si>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</si>
  <si>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</si>
  <si>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</si>
  <si>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</si>
  <si>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</si>
  <si>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</si>
  <si>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</si>
  <si>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</si>
  <si>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</si>
  <si>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</si>
  <si>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</si>
  <si>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</si>
  <si>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</si>
  <si>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</si>
  <si>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</si>
  <si>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</si>
  <si>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</si>
  <si>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</si>
  <si>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</si>
  <si>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</si>
  <si>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</si>
  <si>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</si>
  <si>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</si>
  <si>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</si>
  <si>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</si>
  <si>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</si>
  <si>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</si>
  <si>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</si>
  <si>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</si>
  <si>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</si>
  <si>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</si>
  <si>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</si>
  <si>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</si>
  <si>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</si>
  <si>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</si>
  <si>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</si>
  <si>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</si>
  <si>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</si>
  <si>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</si>
  <si>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</si>
  <si>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</si>
  <si>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</si>
  <si>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</si>
  <si>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</si>
  <si>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</si>
  <si>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</si>
  <si>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</si>
  <si>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</si>
  <si>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</si>
  <si>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</si>
  <si>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</si>
  <si>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</si>
  <si>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</si>
  <si>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</si>
  <si>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</si>
  <si>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</si>
  <si>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</si>
  <si>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</si>
  <si>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</si>
  <si>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</si>
  <si>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</si>
  <si>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</si>
  <si>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</si>
  <si>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</si>
  <si>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</si>
  <si>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</si>
  <si>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</si>
  <si>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</si>
  <si>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</si>
  <si>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</si>
  <si>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</si>
  <si>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</si>
  <si>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</si>
  <si>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</si>
  <si>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</si>
  <si>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</si>
  <si>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</si>
  <si>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</si>
  <si>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</si>
  <si>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</si>
  <si>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</si>
  <si>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</si>
  <si>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</si>
  <si>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</si>
  <si>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</si>
  <si>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</si>
  <si>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</si>
  <si>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</si>
  <si>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</si>
  <si>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</si>
  <si>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</si>
  <si>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</si>
  <si>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</si>
  <si>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</si>
  <si>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</si>
  <si>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</si>
  <si>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</si>
  <si>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</si>
  <si>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</si>
  <si>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</si>
  <si>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</si>
  <si>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</si>
  <si>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</si>
  <si>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</si>
  <si>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</si>
  <si>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</si>
  <si>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</si>
  <si>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</si>
  <si>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</si>
  <si>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</si>
  <si>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</si>
  <si>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</si>
  <si>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</si>
  <si>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</si>
  <si>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</si>
  <si>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</si>
  <si>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</si>
  <si>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</si>
  <si>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</si>
  <si>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</si>
  <si>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</si>
  <si>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</si>
  <si>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</si>
  <si>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</si>
  <si>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</si>
  <si>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</si>
  <si>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</si>
  <si>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</si>
  <si>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</si>
  <si>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</si>
  <si>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</si>
  <si>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</si>
  <si>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</si>
  <si>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</si>
  <si>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</si>
  <si>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</si>
  <si>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</si>
  <si>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</si>
  <si>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</si>
  <si>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</si>
  <si>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</si>
  <si>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</si>
  <si>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</si>
  <si>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</si>
  <si>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</si>
  <si>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</si>
  <si>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</si>
  <si>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</si>
  <si>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</si>
  <si>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</si>
  <si>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</si>
  <si>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</si>
  <si>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</si>
  <si>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</si>
  <si>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</si>
  <si>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</si>
  <si>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</si>
  <si>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</si>
  <si>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</si>
  <si>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</si>
  <si>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</si>
  <si>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</si>
  <si>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</si>
  <si>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</si>
  <si>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</si>
  <si>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</si>
  <si>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</si>
  <si>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</si>
  <si>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</si>
  <si>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</si>
  <si>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</si>
  <si>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</si>
  <si>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</si>
  <si>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</si>
  <si>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</si>
  <si>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</si>
  <si>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</si>
  <si>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</si>
  <si>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</si>
  <si>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</si>
  <si>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</si>
  <si>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</si>
  <si>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</si>
  <si>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</si>
  <si>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</si>
  <si>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</si>
  <si>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</si>
  <si>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</si>
  <si>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</si>
  <si>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</si>
  <si>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</si>
  <si>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</si>
  <si>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</si>
  <si>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</si>
  <si>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</si>
  <si>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</si>
  <si>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</si>
  <si>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</si>
  <si>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</si>
  <si>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</si>
  <si>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</si>
  <si>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</si>
  <si>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</si>
  <si>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</si>
  <si>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</si>
  <si>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</si>
  <si>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</si>
  <si>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</si>
  <si>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</si>
  <si>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</si>
  <si>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</si>
  <si>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</si>
  <si>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</si>
  <si>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</si>
  <si>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</si>
  <si>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</si>
  <si>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</si>
  <si>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</si>
  <si>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</si>
  <si>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</si>
  <si>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</si>
  <si>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</si>
  <si>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</si>
  <si>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</si>
  <si>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</si>
  <si>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</si>
  <si>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</si>
  <si>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</si>
  <si>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</si>
  <si>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</si>
  <si>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</si>
  <si>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</si>
  <si>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</si>
  <si>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</si>
  <si>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</si>
  <si>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</si>
  <si>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</si>
  <si>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</si>
  <si>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</si>
  <si>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</si>
  <si>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</si>
  <si>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</si>
  <si>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</si>
  <si>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</si>
  <si>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</si>
  <si>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</si>
  <si>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</si>
  <si>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</si>
  <si>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</si>
  <si>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</si>
  <si>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</si>
  <si>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</si>
  <si>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</si>
  <si>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</si>
  <si>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</si>
  <si>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</si>
  <si>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</si>
  <si>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</si>
  <si>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</si>
  <si>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</si>
  <si>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</si>
  <si>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</si>
  <si>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</si>
  <si>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</si>
  <si>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</si>
  <si>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</si>
  <si>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</si>
  <si>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</si>
  <si>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</si>
  <si>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</si>
  <si>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</si>
  <si>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</si>
  <si>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</si>
  <si>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</si>
  <si>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</si>
  <si>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</si>
  <si>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</si>
  <si>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</si>
  <si>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</si>
  <si>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</si>
  <si>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</si>
  <si>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</si>
  <si>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</si>
  <si>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</si>
  <si>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</si>
  <si>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</si>
  <si>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</si>
  <si>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</si>
  <si>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</si>
  <si>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</si>
  <si>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</si>
  <si>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</si>
  <si>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</si>
  <si>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</si>
  <si>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</si>
  <si>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</si>
  <si>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</si>
  <si>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</si>
  <si>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</si>
  <si>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</si>
  <si>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</si>
  <si>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</si>
  <si>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</si>
  <si>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</si>
  <si>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</si>
  <si>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</si>
  <si>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</si>
  <si>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</si>
  <si>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</si>
  <si>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</si>
  <si>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</si>
  <si>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</si>
  <si>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</si>
  <si>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</si>
  <si>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</si>
  <si>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</si>
  <si>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</si>
  <si>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</si>
  <si>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</si>
  <si>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</si>
  <si>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</si>
  <si>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</si>
  <si>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</si>
  <si>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</si>
  <si>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</si>
  <si>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</si>
  <si>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</si>
  <si>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</si>
  <si>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</si>
  <si>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</si>
  <si>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</si>
  <si>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</si>
  <si>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</si>
  <si>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</si>
  <si>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</si>
  <si>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</si>
  <si>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</si>
  <si>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</si>
  <si>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</si>
  <si>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</si>
  <si>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</si>
  <si>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</si>
  <si>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</si>
  <si>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</si>
  <si>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</si>
  <si>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</si>
  <si>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</si>
  <si>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</si>
  <si>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</si>
  <si>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</si>
  <si>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</si>
  <si>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</si>
  <si>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</si>
  <si>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</si>
  <si>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</si>
  <si>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</si>
  <si>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</si>
  <si>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</si>
  <si>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</si>
  <si>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</si>
  <si>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</si>
  <si>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</si>
  <si>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</si>
  <si>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</si>
  <si>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</si>
  <si>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</si>
  <si>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</si>
  <si>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</si>
  <si>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</si>
  <si>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</si>
  <si>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</si>
  <si>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</si>
  <si>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</si>
  <si>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</si>
  <si>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</si>
  <si>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</si>
  <si>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</si>
  <si>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</si>
  <si>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</si>
  <si>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</si>
  <si>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</si>
  <si>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</si>
  <si>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</si>
  <si>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</si>
  <si>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</si>
  <si>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</si>
  <si>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</si>
  <si>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</si>
  <si>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</si>
  <si>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</si>
  <si>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</si>
  <si>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</si>
  <si>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</si>
  <si>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</si>
  <si>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</si>
  <si>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</si>
  <si>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</si>
  <si>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</si>
  <si>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</si>
  <si>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</si>
  <si>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</si>
  <si>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</si>
  <si>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</si>
  <si>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</si>
  <si>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</si>
  <si>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</si>
  <si>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</si>
  <si>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</si>
  <si>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</si>
  <si>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</si>
  <si>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</si>
  <si>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</si>
  <si>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</si>
  <si>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</si>
  <si>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</si>
  <si>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</si>
  <si>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</si>
  <si>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</si>
  <si>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</si>
  <si>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</si>
  <si>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</si>
  <si>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</si>
  <si>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</si>
  <si>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</si>
  <si>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</si>
  <si>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</si>
  <si>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</si>
  <si>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</si>
  <si>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</si>
  <si>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</si>
  <si>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</si>
  <si>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</si>
  <si>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</si>
  <si>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</si>
  <si>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</si>
  <si>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</si>
  <si>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</si>
  <si>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</si>
  <si>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</si>
  <si>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</si>
  <si>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</si>
  <si>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</si>
  <si>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</si>
  <si>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</si>
  <si>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</si>
  <si>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</si>
  <si>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</si>
  <si>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</si>
  <si>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</si>
  <si>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</si>
  <si>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</si>
  <si>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</si>
  <si>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</si>
  <si>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</si>
  <si>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</si>
  <si>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</si>
  <si>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</si>
  <si>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</si>
  <si>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</si>
  <si>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</si>
  <si>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</si>
  <si>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</si>
  <si>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</si>
  <si>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</si>
  <si>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</si>
  <si>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</si>
  <si>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</si>
  <si>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</si>
  <si>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</si>
  <si>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</si>
  <si>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</si>
  <si>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</si>
  <si>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</si>
  <si>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</si>
  <si>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</si>
  <si>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</si>
  <si>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</si>
  <si>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</si>
  <si>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</si>
  <si>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</si>
  <si>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</si>
  <si>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</si>
  <si>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</si>
  <si>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</si>
  <si>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</si>
  <si>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</si>
  <si>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</si>
  <si>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</si>
  <si>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</si>
  <si>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</si>
  <si>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</si>
  <si>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</si>
  <si>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</si>
  <si>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</si>
  <si>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</si>
  <si>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</si>
  <si>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</si>
  <si>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</si>
  <si>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</si>
  <si>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</si>
  <si>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</si>
  <si>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</si>
  <si>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</si>
  <si>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</si>
  <si>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</si>
  <si>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</si>
  <si>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</si>
  <si>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</si>
  <si>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</si>
  <si>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</si>
  <si>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</si>
  <si>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</si>
  <si>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</si>
  <si>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</si>
  <si>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</si>
  <si>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</si>
  <si>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</si>
  <si>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</si>
  <si>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</si>
  <si>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</si>
  <si>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</si>
  <si>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</si>
  <si>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</si>
  <si>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</si>
  <si>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</si>
  <si>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</si>
  <si>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</si>
  <si>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</si>
  <si>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</si>
  <si>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</si>
  <si>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</si>
  <si>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</si>
  <si>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</si>
  <si>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</si>
  <si>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</si>
  <si>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</si>
  <si>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</si>
  <si>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</si>
  <si>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</si>
  <si>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</si>
  <si>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</si>
  <si>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</si>
  <si>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</si>
  <si>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</si>
  <si>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</si>
  <si>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</si>
  <si>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</si>
  <si>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</si>
  <si>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</si>
  <si>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</si>
  <si>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</si>
  <si>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</si>
  <si>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</si>
  <si>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</si>
  <si>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</si>
  <si>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</si>
  <si>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</si>
  <si>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</si>
  <si>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</si>
  <si>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</si>
  <si>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</si>
  <si>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</si>
  <si>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</si>
  <si>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</si>
  <si>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</si>
  <si>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</si>
  <si>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</si>
  <si>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</si>
  <si>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</si>
  <si>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</si>
  <si>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</si>
  <si>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</si>
  <si>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</si>
  <si>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</si>
  <si>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</si>
  <si>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</si>
  <si>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</si>
  <si>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</si>
  <si>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</si>
  <si>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</si>
  <si>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</si>
  <si>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</si>
  <si>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</si>
  <si>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</si>
  <si>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</si>
  <si>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</si>
  <si>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</si>
  <si>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</si>
  <si>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</si>
  <si>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</si>
  <si>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</si>
  <si>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</si>
  <si>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</si>
  <si>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</si>
  <si>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</si>
  <si>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</si>
  <si>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</si>
  <si>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</si>
  <si>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</si>
  <si>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</si>
  <si>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</si>
  <si>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</si>
  <si>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</si>
  <si>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</si>
  <si>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</si>
  <si>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</si>
  <si>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</si>
  <si>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</si>
  <si>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</si>
  <si>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</si>
  <si>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</si>
  <si>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</si>
  <si>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</si>
  <si>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</si>
  <si>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</si>
  <si>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</si>
  <si>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</si>
  <si>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</si>
  <si>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</si>
  <si>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</si>
  <si>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</si>
  <si>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</si>
  <si>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</si>
  <si>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</si>
  <si>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</si>
  <si>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</si>
  <si>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</si>
  <si>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</si>
  <si>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</si>
  <si>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</si>
  <si>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</si>
  <si>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</si>
  <si>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</si>
  <si>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</si>
  <si>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</si>
  <si>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</si>
  <si>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</si>
  <si>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</si>
  <si>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</si>
  <si>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</si>
  <si>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</si>
  <si>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</si>
  <si>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</si>
  <si>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</si>
  <si>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</si>
  <si>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</si>
  <si>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</si>
  <si>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</si>
  <si>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</si>
  <si>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</si>
  <si>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</si>
  <si>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</si>
  <si>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</si>
  <si>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</si>
  <si>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</si>
  <si>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</si>
  <si>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</si>
  <si>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</si>
  <si>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</si>
  <si>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</si>
  <si>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</si>
  <si>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</si>
  <si>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</si>
  <si>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</si>
  <si>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</si>
  <si>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</si>
  <si>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</si>
  <si>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</si>
  <si>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</si>
  <si>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</si>
  <si>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</si>
  <si>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</si>
  <si>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</si>
  <si>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</si>
  <si>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</si>
  <si>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</si>
  <si>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</si>
  <si>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</si>
  <si>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</si>
  <si>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</si>
  <si>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</si>
  <si>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</si>
  <si>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</si>
  <si>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</si>
  <si>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</si>
  <si>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</si>
  <si>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</si>
  <si>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</si>
  <si>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</si>
  <si>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</si>
  <si>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</si>
  <si>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</si>
  <si>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</si>
  <si>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</si>
  <si>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</si>
  <si>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</si>
  <si>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</si>
  <si>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</si>
  <si>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</si>
  <si>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</si>
  <si>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</si>
  <si>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</si>
  <si>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</si>
  <si>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</si>
  <si>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</si>
  <si>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</si>
  <si>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</si>
  <si>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</si>
  <si>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</si>
  <si>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</si>
  <si>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</si>
  <si>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</si>
  <si>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</si>
  <si>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</si>
  <si>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</si>
  <si>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</si>
  <si>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</si>
  <si>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</si>
  <si>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</si>
  <si>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</si>
  <si>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</si>
  <si>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</si>
  <si>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</si>
  <si>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</si>
  <si>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</si>
  <si>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</si>
  <si>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</si>
  <si>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</si>
  <si>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</si>
  <si>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</si>
  <si>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</si>
  <si>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</si>
  <si>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</si>
  <si>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</si>
  <si>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</si>
  <si>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</si>
  <si>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</si>
  <si>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</si>
  <si>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</si>
  <si>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</si>
  <si>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</si>
  <si>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</si>
  <si>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</si>
  <si>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</si>
  <si>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</si>
  <si>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</si>
  <si>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</si>
  <si>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</si>
  <si>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</si>
  <si>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</si>
  <si>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</si>
  <si>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</si>
  <si>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</si>
  <si>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</si>
  <si>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</si>
  <si>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</si>
  <si>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</si>
  <si>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</si>
  <si>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</si>
  <si>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</si>
  <si>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</si>
  <si>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</si>
  <si>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</si>
  <si>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</si>
  <si>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</si>
  <si>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</si>
  <si>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</si>
  <si>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</si>
  <si>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</si>
  <si>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</si>
  <si>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</si>
  <si>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</si>
  <si>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</si>
  <si>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</si>
  <si>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</si>
  <si>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</si>
  <si>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</si>
  <si>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</si>
  <si>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</si>
  <si>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</si>
  <si>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</si>
  <si>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</si>
  <si>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</si>
  <si>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</si>
  <si>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</si>
  <si>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</si>
  <si>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</si>
  <si>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</si>
  <si>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</si>
  <si>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</si>
  <si>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</si>
  <si>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</si>
  <si>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</si>
  <si>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</si>
  <si>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</si>
  <si>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</si>
  <si>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</si>
  <si>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</si>
  <si>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</si>
  <si>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</si>
  <si>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</si>
  <si>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</si>
  <si>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</si>
  <si>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</si>
  <si>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</si>
  <si>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</si>
  <si>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</si>
  <si>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</si>
  <si>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</si>
  <si>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</si>
  <si>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</si>
  <si>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</si>
  <si>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</si>
  <si>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</si>
  <si>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</si>
  <si>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</si>
  <si>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</si>
  <si>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</si>
  <si>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</si>
  <si>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</si>
  <si>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</si>
  <si>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</si>
  <si>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</si>
  <si>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</si>
  <si>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</si>
  <si>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</si>
  <si>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</si>
  <si>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</si>
  <si>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</si>
  <si>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</si>
  <si>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</si>
  <si>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</si>
  <si>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</si>
  <si>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</si>
  <si>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</si>
  <si>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</si>
  <si>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</si>
  <si>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</si>
  <si>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</si>
  <si>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</si>
  <si>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</si>
  <si>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</si>
  <si>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</si>
  <si>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</si>
  <si>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</si>
  <si>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</si>
  <si>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</si>
  <si>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</si>
  <si>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</si>
  <si>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</si>
  <si>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</si>
  <si>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</si>
  <si>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</si>
  <si>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</si>
  <si>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</si>
  <si>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</si>
  <si>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</si>
  <si>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</si>
  <si>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</si>
  <si>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</si>
  <si>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</si>
  <si>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</si>
  <si>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</si>
  <si>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</si>
  <si>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</si>
  <si>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</si>
  <si>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</si>
  <si>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</si>
  <si>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</si>
  <si>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</si>
  <si>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</si>
  <si>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</si>
  <si>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</si>
  <si>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</si>
  <si>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</si>
  <si>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</si>
  <si>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</si>
  <si>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</si>
  <si>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</si>
  <si>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</si>
  <si>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</si>
  <si>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</si>
  <si>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</si>
  <si>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</si>
  <si>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</si>
  <si>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</si>
  <si>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</si>
  <si>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</si>
  <si>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</si>
  <si>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</si>
  <si>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</si>
  <si>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</si>
  <si>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</si>
  <si>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</si>
  <si>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</si>
  <si>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</si>
  <si>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</si>
  <si>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</si>
  <si>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</si>
  <si>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</si>
  <si>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</si>
  <si>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</si>
  <si>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</si>
  <si>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</si>
  <si>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</si>
  <si>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</si>
  <si>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</si>
  <si>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</si>
  <si>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</si>
  <si>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</si>
  <si>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</si>
  <si>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</si>
  <si>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</si>
  <si>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</si>
  <si>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</si>
  <si>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</si>
  <si>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</si>
  <si>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</si>
  <si>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</si>
  <si>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</si>
  <si>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</si>
  <si>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</si>
  <si>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</si>
  <si>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</si>
  <si>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</si>
  <si>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</si>
  <si>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</si>
  <si>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</si>
  <si>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</si>
  <si>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</si>
  <si>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</si>
  <si>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</si>
  <si>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</si>
  <si>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</si>
  <si>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</si>
  <si>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</si>
  <si>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</si>
  <si>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</si>
  <si>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</si>
  <si>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</si>
  <si>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</si>
  <si>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</si>
  <si>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</si>
  <si>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</si>
  <si>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</si>
  <si>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</si>
  <si>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</si>
  <si>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</si>
  <si>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</si>
  <si>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</si>
  <si>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</si>
  <si>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</si>
  <si>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</si>
  <si>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</si>
  <si>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</si>
  <si>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</si>
  <si>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</si>
  <si>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</si>
  <si>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</si>
  <si>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</si>
  <si>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</si>
  <si>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</si>
  <si>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</si>
  <si>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</si>
  <si>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</si>
  <si>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</si>
  <si>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</si>
  <si>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</si>
  <si>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</si>
  <si>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</si>
  <si>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</si>
  <si>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</si>
  <si>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</si>
  <si>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</si>
  <si>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</si>
  <si>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</si>
  <si>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</si>
  <si>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</si>
  <si>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</si>
  <si>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</si>
  <si>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</si>
  <si>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</si>
  <si>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</si>
  <si>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</si>
  <si>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</si>
  <si>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</si>
  <si>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</si>
  <si>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</si>
  <si>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</si>
  <si>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</si>
  <si>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</si>
  <si>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</si>
  <si>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</si>
  <si>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</si>
  <si>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</si>
  <si>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</si>
  <si>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</si>
  <si>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</si>
  <si>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</si>
  <si>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</si>
  <si>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</si>
  <si>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</si>
  <si>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</si>
  <si>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</si>
  <si>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</si>
  <si>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</si>
  <si>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</si>
  <si>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</si>
  <si>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</si>
  <si>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</si>
  <si>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</si>
  <si>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</si>
  <si>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</si>
  <si>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</si>
  <si>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</si>
  <si>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</si>
  <si>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</si>
  <si>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</si>
  <si>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</si>
  <si>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</si>
  <si>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</si>
  <si>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</si>
  <si>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</si>
  <si>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</si>
  <si>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</si>
  <si>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</si>
  <si>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</si>
  <si>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</si>
  <si>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</si>
  <si>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</si>
  <si>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</si>
  <si>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</si>
  <si>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</si>
  <si>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</si>
  <si>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</si>
  <si>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</si>
  <si>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</si>
  <si>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</si>
  <si>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</si>
  <si>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</si>
  <si>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</si>
  <si>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</si>
  <si>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</si>
  <si>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</si>
  <si>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</si>
  <si>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</si>
  <si>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</si>
  <si>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</si>
  <si>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</si>
  <si>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</si>
  <si>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</si>
  <si>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</si>
  <si>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</si>
  <si>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</si>
  <si>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</si>
  <si>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</si>
  <si>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</si>
  <si>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</si>
  <si>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</si>
  <si>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</si>
  <si>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</si>
  <si>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</si>
  <si>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</si>
  <si>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</si>
  <si>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</si>
  <si>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</si>
  <si>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</si>
  <si>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</si>
  <si>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</si>
  <si>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</si>
  <si>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</si>
  <si>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</si>
  <si>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</si>
  <si>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</si>
  <si>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</si>
  <si>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</si>
  <si>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</si>
  <si>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</si>
  <si>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</si>
  <si>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</si>
  <si>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</si>
  <si>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</si>
  <si>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</si>
  <si>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</si>
  <si>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</si>
  <si>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</si>
  <si>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</si>
  <si>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</si>
  <si>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</si>
  <si>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</si>
  <si>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</si>
  <si>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</si>
  <si>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</si>
  <si>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</si>
  <si>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</si>
  <si>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</si>
  <si>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</si>
  <si>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</si>
  <si>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</si>
  <si>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</si>
  <si>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</si>
  <si>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</si>
  <si>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</si>
  <si>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</si>
  <si>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</si>
  <si>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</si>
  <si>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</si>
  <si>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</si>
  <si>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</si>
  <si>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</si>
  <si>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</si>
  <si>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</si>
  <si>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</si>
  <si>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</si>
  <si>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</si>
  <si>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</si>
  <si>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</si>
  <si>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</si>
  <si>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</si>
  <si>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</si>
  <si>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</si>
  <si>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</si>
  <si>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</si>
  <si>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</si>
  <si>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</si>
  <si>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</si>
  <si>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</si>
  <si>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</si>
  <si>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</si>
  <si>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</si>
  <si>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</si>
  <si>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</si>
  <si>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</si>
  <si>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</si>
  <si>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</si>
  <si>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</si>
  <si>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</si>
  <si>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</si>
  <si>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</si>
  <si>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</si>
  <si>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</si>
  <si>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</si>
  <si>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</si>
  <si>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</si>
  <si>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</si>
  <si>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</si>
  <si>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</si>
  <si>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</si>
  <si>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</si>
  <si>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</si>
  <si>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</si>
  <si>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</si>
  <si>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</si>
  <si>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</si>
  <si>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</si>
  <si>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</si>
  <si>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</si>
  <si>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</si>
  <si>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</si>
  <si>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</si>
  <si>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</si>
  <si>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</si>
  <si>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</si>
  <si>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</si>
  <si>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</si>
  <si>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</si>
  <si>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</si>
  <si>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</si>
  <si>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</si>
  <si>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</si>
  <si>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</si>
  <si>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</si>
  <si>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</si>
  <si>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</si>
  <si>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</si>
  <si>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</si>
  <si>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</si>
  <si>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</si>
  <si>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</si>
  <si>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</si>
  <si>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</si>
  <si>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</si>
  <si>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</si>
  <si>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</si>
  <si>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</si>
  <si>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</si>
  <si>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</si>
  <si>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</si>
  <si>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</si>
  <si>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</si>
  <si>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</si>
  <si>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</si>
  <si>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</si>
  <si>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</si>
  <si>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</si>
  <si>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</si>
  <si>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</si>
  <si>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</si>
  <si>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</si>
  <si>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</si>
  <si>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</si>
  <si>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</si>
  <si>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</si>
  <si>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</si>
  <si>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</si>
  <si>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</si>
  <si>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</si>
  <si>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</si>
  <si>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</si>
  <si>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</si>
  <si>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</si>
  <si>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</si>
  <si>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</si>
  <si>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</si>
  <si>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</si>
  <si>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</si>
  <si>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</si>
  <si>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</si>
  <si>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</si>
  <si>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</si>
  <si>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</si>
  <si>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</si>
  <si>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</si>
  <si>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</si>
  <si>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</si>
  <si>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</si>
  <si>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</si>
  <si>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</si>
  <si>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</si>
  <si>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</si>
  <si>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</si>
  <si>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</si>
  <si>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</si>
  <si>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</si>
  <si>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</si>
  <si>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</si>
  <si>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</si>
  <si>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</si>
  <si>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</si>
  <si>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</si>
  <si>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</si>
  <si>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</si>
  <si>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</si>
  <si>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</si>
  <si>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</si>
  <si>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</si>
  <si>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</si>
  <si>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</si>
  <si>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</si>
  <si>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</si>
  <si>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</si>
  <si>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</si>
  <si>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</si>
  <si>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</si>
  <si>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</si>
  <si>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</si>
  <si>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</si>
  <si>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</si>
  <si>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</si>
  <si>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</si>
  <si>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</si>
  <si>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</si>
  <si>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</si>
  <si>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</si>
  <si>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</si>
  <si>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</si>
  <si>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</si>
  <si>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</si>
  <si>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</si>
  <si>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</si>
  <si>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</si>
  <si>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</si>
  <si>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</si>
  <si>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</si>
  <si>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</si>
  <si>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</si>
  <si>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</si>
  <si>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</si>
  <si>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</si>
  <si>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</si>
  <si>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</si>
  <si>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</si>
  <si>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</si>
  <si>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</si>
  <si>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</si>
  <si>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</si>
  <si>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</si>
  <si>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</si>
  <si>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</si>
  <si>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</si>
  <si>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</si>
  <si>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</si>
  <si>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</si>
  <si>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</si>
  <si>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</si>
  <si>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</si>
  <si>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</si>
  <si>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</si>
  <si>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</si>
  <si>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</si>
  <si>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</si>
  <si>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</si>
  <si>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</si>
  <si>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</si>
  <si>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</si>
  <si>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</si>
  <si>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</si>
  <si>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</si>
  <si>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</si>
  <si>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</si>
  <si>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</si>
  <si>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</si>
  <si>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</si>
  <si>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</si>
  <si>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</si>
  <si>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</si>
  <si>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</si>
  <si>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</si>
  <si>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</si>
  <si>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</si>
  <si>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</si>
  <si>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</si>
  <si>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</si>
  <si>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</si>
  <si>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</si>
  <si>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</si>
  <si>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</si>
  <si>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</si>
  <si>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</si>
  <si>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</si>
  <si>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</si>
  <si>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</si>
  <si>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</si>
  <si>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</si>
  <si>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</si>
  <si>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</si>
  <si>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</si>
  <si>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</si>
  <si>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</si>
  <si>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</si>
  <si>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</si>
  <si>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</si>
  <si>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</si>
  <si>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</si>
  <si>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</si>
  <si>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</si>
  <si>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</si>
  <si>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</si>
  <si>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</si>
  <si>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</si>
  <si>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</si>
  <si>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</si>
  <si>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</si>
  <si>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</si>
  <si>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</si>
  <si>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</si>
  <si>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</si>
  <si>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</si>
  <si>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</si>
  <si>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</si>
  <si>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</si>
  <si>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</si>
  <si>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</si>
  <si>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</si>
  <si>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</si>
  <si>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</si>
  <si>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</si>
  <si>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</si>
  <si>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</si>
  <si>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</si>
  <si>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</si>
  <si>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</si>
  <si>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</si>
  <si>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</si>
  <si>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</si>
  <si>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</si>
  <si>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</si>
  <si>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</si>
  <si>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</si>
  <si>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</si>
  <si>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</si>
  <si>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</si>
  <si>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</si>
  <si>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</si>
  <si>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</si>
  <si>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</si>
  <si>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</si>
  <si>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</si>
  <si>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</si>
  <si>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</si>
  <si>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</si>
  <si>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</si>
  <si>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</si>
  <si>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</si>
  <si>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</si>
  <si>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</si>
  <si>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</si>
  <si>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</si>
  <si>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</si>
  <si>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</si>
  <si>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</si>
  <si>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</si>
  <si>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</si>
  <si>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</si>
  <si>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</si>
  <si>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</si>
  <si>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</si>
  <si>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</si>
  <si>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</si>
  <si>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</si>
  <si>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</si>
  <si>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</si>
  <si>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</si>
  <si>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</si>
  <si>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</si>
  <si>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</si>
  <si>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</si>
  <si>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</si>
  <si>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</si>
  <si>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</si>
  <si>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</si>
  <si>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</si>
  <si>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</si>
  <si>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</si>
  <si>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</si>
  <si>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</si>
  <si>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</si>
  <si>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</si>
  <si>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</si>
  <si>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</si>
  <si>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</si>
  <si>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</si>
  <si>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</si>
  <si>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</si>
  <si>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</si>
  <si>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</si>
  <si>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</si>
  <si>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</si>
  <si>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</si>
  <si>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</si>
  <si>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</si>
  <si>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</si>
  <si>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</si>
  <si>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</si>
  <si>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</si>
  <si>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</si>
  <si>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</si>
  <si>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</si>
  <si>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</si>
  <si>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</si>
  <si>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</si>
  <si>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</si>
  <si>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</si>
  <si>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</si>
  <si>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</si>
  <si>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</si>
  <si>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</si>
  <si>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</si>
  <si>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</si>
  <si>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</si>
  <si>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</si>
  <si>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</si>
  <si>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</si>
  <si>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</si>
  <si>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</si>
  <si>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</si>
  <si>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</si>
  <si>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</si>
  <si>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</si>
  <si>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</si>
  <si>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</si>
  <si>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</si>
  <si>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</si>
  <si>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</si>
  <si>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</si>
  <si>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</si>
  <si>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</si>
  <si>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</si>
  <si>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</si>
  <si>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</si>
  <si>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</si>
  <si>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</si>
  <si>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</si>
  <si>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</si>
  <si>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</si>
  <si>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</si>
  <si>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</si>
  <si>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</si>
  <si>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</si>
  <si>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</si>
  <si>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</si>
  <si>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</si>
  <si>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</si>
  <si>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</si>
  <si>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</si>
  <si>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</si>
  <si>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</si>
  <si>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</si>
  <si>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</si>
  <si>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</si>
  <si>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</si>
  <si>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</si>
  <si>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</si>
  <si>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</si>
  <si>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</si>
  <si>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</si>
  <si>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</si>
  <si>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</si>
  <si>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</si>
  <si>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PCM-20251023-00002160</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</si>
  <si>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</si>
  <si>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</si>
  <si>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</si>
  <si>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</si>
  <si>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</si>
  <si>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</si>
  <si>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</si>
  <si>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</si>
  <si>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</si>
  <si>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</si>
  <si>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</si>
  <si>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</si>
  <si>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</si>
  <si>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</si>
  <si>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</si>
  <si>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</si>
  <si>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</si>
  <si>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</si>
  <si>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</si>
  <si>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</si>
  <si>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</si>
  <si>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</si>
  <si>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</si>
  <si>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</si>
  <si>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</si>
  <si>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</si>
  <si>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</si>
  <si>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</si>
  <si>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</si>
  <si>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</si>
  <si>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</si>
  <si>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</si>
  <si>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</si>
  <si>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</si>
  <si>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</si>
  <si>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</si>
  <si>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</si>
  <si>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</si>
  <si>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</si>
  <si>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</si>
  <si>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</si>
  <si>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</si>
  <si>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</si>
  <si>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</si>
  <si>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</si>
  <si>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</si>
  <si>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</si>
  <si>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</si>
  <si>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</si>
  <si>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</si>
  <si>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</si>
  <si>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</si>
  <si>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</si>
  <si>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</si>
  <si>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</si>
  <si>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</si>
  <si>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</si>
  <si>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</si>
  <si>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</si>
  <si>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</si>
  <si>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</si>
  <si>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</si>
  <si>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</si>
  <si>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</si>
  <si>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</si>
  <si>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</si>
  <si>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</si>
  <si>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</si>
  <si>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</si>
  <si>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</si>
  <si>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</si>
  <si>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</si>
  <si>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</si>
  <si>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</si>
  <si>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</si>
  <si>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</si>
  <si>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</si>
  <si>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</si>
  <si>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</si>
  <si>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</si>
  <si>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</si>
  <si>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</si>
  <si>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</si>
  <si>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</si>
  <si>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</si>
  <si>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</si>
  <si>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Area "Its located inside Dariyah"</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</si>
  <si>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</si>
  <si>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</si>
  <si>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</si>
  <si>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</si>
  <si>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</si>
  <si>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</si>
  <si>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</si>
  <si>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PCM-20251023-00002063</t>
  </si>
  <si>
    <t>jed0845</t>
  </si>
  <si>
    <t xml:space="preserve">AT SITE TS </t>
  </si>
  <si>
    <t>jed0049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</si>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</sst>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191919"/>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0" fillId="7" borderId="1" xfId="0" applyNumberFormat="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9" totalsRowShown="0" headerRowDxfId="48" dataDxfId="47" headerRowBorderDxfId="45" tableBorderDxfId="46" totalsRowBorderDxfId="44">
  <autoFilter ref="A1:L2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9" totalsRowShown="0" headerRowDxfId="31" dataDxfId="30" headerRowBorderDxfId="28" tableBorderDxfId="29">
  <autoFilter ref="A1:L4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1" totalsRowShown="0" headerRowDxfId="15" dataDxfId="14" headerRowBorderDxfId="12" tableBorderDxfId="13">
  <autoFilter ref="A1:L1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291.03549548611045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10.540506944445951</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15021</v>
      </c>
      <c r="E4" s="137" t="s">
        <v>38998</v>
      </c>
      <c r="F4" s="138">
        <v>45953.967488425929</v>
      </c>
      <c r="G4" s="139">
        <f ca="1">IFERROR(NOW()-F4,"")</f>
        <v>1.6432870368589647E-2</v>
      </c>
      <c r="H4" s="163">
        <v>45953.961412037039</v>
      </c>
      <c r="I4" s="136" t="str">
        <f>IFERROR(VLOOKUP(D4,DB!A:F,6,0),"")</f>
        <v>SCECO</v>
      </c>
      <c r="J4" s="136" t="str">
        <f>IFERROR(VLOOKUP(D4,DB!A:G,7,0),"")</f>
        <v>Good</v>
      </c>
      <c r="K4" s="140" t="s">
        <v>39003</v>
      </c>
      <c r="L4" s="141" t="str">
        <f>IFERROR(VLOOKUP(D4,DB!A:I,9,0),"")</f>
        <v>Latis</v>
      </c>
    </row>
    <row r="5" spans="1:15" ht="15" customHeight="1">
      <c r="A5" s="135"/>
      <c r="B5" s="136" t="str">
        <f>IFERROR(VLOOKUP(D5,DB!A:K,11,0),"")</f>
        <v/>
      </c>
      <c r="C5" s="136"/>
      <c r="D5" s="136"/>
      <c r="E5" s="137"/>
      <c r="F5" s="138"/>
      <c r="G5" s="139">
        <f ca="1">IFERROR(NOW()-F5,"")</f>
        <v>45953.983921296298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45953.983921296298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45953.983921296298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45953.983921296298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45953.983921296298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45953.983921296298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45953.983921296298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45953.983921296298</v>
      </c>
      <c r="H12" s="138"/>
      <c r="I12" s="136" t="str">
        <f>IFERROR(VLOOKUP(D12,DB!A:F,6,0),"")</f>
        <v/>
      </c>
      <c r="J12" s="136" t="str">
        <f>IFERROR(VLOOKUP(D12,DB!A:G,7,0),"")</f>
        <v/>
      </c>
      <c r="K12" s="140"/>
      <c r="L12" s="141" t="str">
        <f>IFERROR(VLOOKUP(D12,DB!A:I,9,0),"")</f>
        <v/>
      </c>
    </row>
    <row r="13" spans="1:15" ht="15" customHeight="1">
      <c r="A13" s="147"/>
      <c r="B13" s="148" t="str">
        <f>IFERROR(VLOOKUP(D13,DB!A:K,11,0),"")</f>
        <v/>
      </c>
      <c r="C13" s="148"/>
      <c r="D13" s="148"/>
      <c r="E13" s="149"/>
      <c r="F13" s="150"/>
      <c r="G13" s="151">
        <f ca="1">IFERROR(NOW()-F13,"")</f>
        <v>45953.983921296298</v>
      </c>
      <c r="H13" s="150"/>
      <c r="I13" s="148" t="str">
        <f>IFERROR(VLOOKUP(D13,DB!A:F,6,0),"")</f>
        <v/>
      </c>
      <c r="J13" s="148" t="str">
        <f>IFERROR(VLOOKUP(D13,DB!A:G,7,0),"")</f>
        <v/>
      </c>
      <c r="K13" s="152"/>
      <c r="L13" s="153" t="str">
        <f>IFERROR(VLOOKUP(D13,DB!A:I,9,0),"")</f>
        <v/>
      </c>
    </row>
    <row r="14" spans="1:15" ht="15" customHeight="1">
      <c r="A14" s="135"/>
      <c r="B14" s="136" t="str">
        <f>IFERROR(VLOOKUP(D14,DB!A:K,11,0),"")</f>
        <v/>
      </c>
      <c r="C14" s="136"/>
      <c r="D14" s="136"/>
      <c r="E14" s="137"/>
      <c r="F14" s="138"/>
      <c r="G14" s="139">
        <f ca="1">IFERROR(NOW()-F14,"")</f>
        <v>45953.983921296298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45953.983921296298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45953.983921296298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45953.983921296298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45953.983921296298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45953.983921296298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45953.983921296298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45953.983921296298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45953.983921296298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45953.983921296298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45953.983921296298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45953.983921296298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45953.983921296298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45953.983921296298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45953.983921296298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45953.983921296298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45953.983921296298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45953.983921296298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45953.983921296298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45953.983921296298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45953.983921296298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45953.983921296298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45953.983921296298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45953.983921296298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45953.983921296298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45953.983921296298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45953.983921296298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45953.983921296298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45953.983921296298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45953.983921296298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45953.983921296298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45953.983921296298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45953.983921296298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45953.983921296298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45953.983921296298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45953.983921296298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45953.983921296298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45953.983921296298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45953.983921296298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45953.983921296298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45953.983921296298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45953.983921296298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45953.983921296298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45953.983921296298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45953.983921296298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45953.983921296298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45953.983921296298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45953.983921296298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45953.983921296298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45953.983921296298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45953.983921296298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45953.983921296298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45953.983921296298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45953.983921296298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45953.983921296298</v>
      </c>
      <c r="H68" s="138"/>
      <c r="I68" s="136" t="str">
        <f>IFERROR(VLOOKUP(D68,DB!A:F,6,0),"")</f>
        <v/>
      </c>
      <c r="J68" s="136" t="str">
        <f>IFERROR(VLOOKUP(D68,DB!A:G,7,0),"")</f>
        <v/>
      </c>
      <c r="K68" s="140"/>
      <c r="L68" s="141" t="str">
        <f>IFERROR(VLOOKUP(D68,DB!A:I,9,0),"")</f>
        <v/>
      </c>
    </row>
    <row r="69" spans="1:12" ht="15" customHeight="1">
      <c r="A69" s="147"/>
      <c r="B69" s="148" t="str">
        <f>IFERROR(VLOOKUP(D69,DB!A:K,11,0),"")</f>
        <v/>
      </c>
      <c r="C69" s="148"/>
      <c r="D69" s="148"/>
      <c r="E69" s="149"/>
      <c r="F69" s="150"/>
      <c r="G69" s="151">
        <f ca="1">IFERROR(NOW()-F69,"")</f>
        <v>45953.983921296298</v>
      </c>
      <c r="H69" s="150"/>
      <c r="I69" s="148" t="str">
        <f>IFERROR(VLOOKUP(D69,DB!A:F,6,0),"")</f>
        <v/>
      </c>
      <c r="J69" s="148" t="str">
        <f>IFERROR(VLOOKUP(D69,DB!A:G,7,0),"")</f>
        <v/>
      </c>
      <c r="K69" s="152"/>
      <c r="L69" s="153" t="str">
        <f>IFERROR(VLOOKUP(D69,DB!A:I,9,0),"")</f>
        <v/>
      </c>
    </row>
  </sheetData>
  <customSheetViews>
    <customSheetView guid="{F6042A99-DD27-4453-835D-0834D95730CC}" filter="1" showAutoFilter="1">
      <pageMargins left="0" right="0" top="0" bottom="0" header="0" footer="0"/>
      <autoFilter ref="B1:M1" xr:uid="{6C4705EA-F6FA-4D45-BF47-C94769EC2ADF}"/>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128.98408344907511</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9.4881459490716225</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39088</v>
      </c>
      <c r="B5" s="18" t="str">
        <f>IFERROR(VLOOKUP(D5,DB!A:K,11,0),"")</f>
        <v>R2</v>
      </c>
      <c r="C5" s="18">
        <v>1</v>
      </c>
      <c r="D5" s="18" t="s">
        <v>30048</v>
      </c>
      <c r="E5" s="116" t="s">
        <v>38998</v>
      </c>
      <c r="F5" s="117">
        <v>45953.919421296298</v>
      </c>
      <c r="G5" s="118">
        <f ca="1">IFERROR(NOW()-F5,"-")</f>
        <v>6.4500115739065222E-2</v>
      </c>
      <c r="H5" s="117">
        <v>45953.781921296293</v>
      </c>
      <c r="I5" s="18" t="str">
        <f>IFERROR(VLOOKUP(D5,DB!A:F,6,0),"")</f>
        <v>Generator-SG</v>
      </c>
      <c r="J5" s="18" t="str">
        <f>IFERROR(VLOOKUP(D5,DB!A:G,7,0),"")</f>
        <v>In progress</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45953.983921412037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45953.983921412037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64"/>
      <c r="E8" s="116"/>
      <c r="F8" s="117"/>
      <c r="G8" s="118">
        <f ca="1">IFERROR(NOW()-F8,"-")</f>
        <v>45953.983921412037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45953.983921412037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45953.983921412037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45953.983921412037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45953.983921412037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45953.983921412037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45953.983921412037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45953.983921412037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45953.983921412037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45953.983921412037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45953.983921412037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45953.983921412037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45953.983921412037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45953.983921412037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45953.983921412037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45953.983921412037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45953.983921412037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45953.983921412037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45953.983921412037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45953.983921412037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45953.983921412037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45953.983921412037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45953.983921412037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45953.983921412037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45953.983921412037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45953.983921412037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45953.983921412037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45953.983921412037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45953.983921412037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45953.983921412037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45953.983921412037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45953.983921412037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45953.983921412037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45953.983921412037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45953.983921412037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45953.983921412037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45953.983921412037</v>
      </c>
      <c r="H7" s="22"/>
      <c r="I7" s="19" t="s">
        <v>39090</v>
      </c>
      <c r="J7" s="18" t="str">
        <f>IFERROR(VLOOKUP(D7,DB!A:G,7,0),"")</f>
        <v/>
      </c>
      <c r="K7" s="47"/>
      <c r="L7" s="23" t="str">
        <f>IFERROR(VLOOKUP(D7,DB!A:I,9,0),"")</f>
        <v/>
      </c>
    </row>
    <row r="8" spans="1:13" ht="15" customHeight="1">
      <c r="A8" s="19"/>
      <c r="B8" s="64" t="str">
        <f>IFERROR(VLOOKUP(D8,DB!A:K,11,0),"")</f>
        <v/>
      </c>
      <c r="C8" s="18"/>
      <c r="D8" s="18"/>
      <c r="E8" s="18"/>
      <c r="F8" s="20"/>
      <c r="G8" s="21">
        <f t="shared" ca="1" si="0"/>
        <v>45953.983921412037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45953.983921412037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45953.983921412037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45953.983921412037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45953.983921412037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45953.983921412037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45953.983921412037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45953.983921412037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45953.983921412037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45953.983921412037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45953.983921412037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45953.983921412037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45953.983921412037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45953.983921412037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45953.983921412037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45953.983921412037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45953.983921412037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45953.983921412037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45953.983921412037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45953.983921412037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45953.983921412037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45953.983921412037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45953.983921412037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45953.983921412037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45953.983921412037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45953.983921412037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45953.983921412037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45953.983921412037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45953.983921412037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45953.983921412037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45953.983921412037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45953.983921412037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45953.983921412037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45953.983921412037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45953.983921412037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45953.983921412037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45953.983921412037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45953.983921412037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45953.983921412037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45953.983921412037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45953.983921412037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45953.983921412037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45953.983921412037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45953.983921412037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45953.983921412037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45953.983921412037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45953.983921412037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45953.983921412037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45953.983921412037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45953.983921412037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45953.983921412037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45953.983921412037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45953.983921412037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45953.983921412037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45953.983921412037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45953.983921412037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45953.983921412037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45953.983921412037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45953.983921412037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45953.983921412037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45953.983921412037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45953.983921412037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45953.983921412037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45953.983921412037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45953.983921412037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45953.983921412037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45953.983921412037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45953.983921412037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45953.983921412037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45953.983921412037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45953.983921412037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45953.983921412037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45953.983921412037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45953.983921412037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45953.983921412037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45953.983921412037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45953.983921412037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45953.983921412037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45953.983921412037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45953.983921412037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45953.983921412037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45953.983921412037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45953.983921412037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45953.983921412037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45953.983921412037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45953.983921412037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45953.983921412037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45953.983921412037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45953.983921412037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45953.983921412037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45953.983921412037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45953.983921412037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45953.983921412037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45953.983921412037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45953.983921412037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45953.983921412037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45953.983921412037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45953.983921412037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45953.983921412037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45953.983921412037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45953.983921412037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45953.983921412037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45953.983921412037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45953.983921412037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45953.983921412037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45953.983921412037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45953.983921412037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45953.983921412037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45953.983921412037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45953.983921412037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45953.983921412037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45953.983921412037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45953.983921412037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45953.983921412037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45953.983921412037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45953.983921412037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45953.983921412037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45953.983921412037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45953.983921412037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45953.983921412037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45953.983921412037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45953.983921412037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45953.983921412037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45953.983921412037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45953.983921412037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45953.983921412037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45953.983921412037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45953.983921412037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45953.983921412037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45953.983921412037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45953.983921412037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45953.983921412037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45953.983921412037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45953.983921412037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45953.983921412037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45953.983921412037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45953.983921412037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45953.983921412037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45953.983921412037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45953.983921412037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45953.983921412037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45953.983921412037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45953.983921412037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45953.983921412037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45953.983921412037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45953.983921412037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45953.983921412037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45953.983921412037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45953.983921412037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45953.983921412037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45953.983921412037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45953.983921412037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45953.983921412037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45953.983921412037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45953.983921412037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45953.983921412037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45953.983921412037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45953.983921412037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45953.983921412037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45953.983921412037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45953.983921412037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45953.983921412037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45953.983921412037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45953.983921412037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45953.983921412037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45953.983921412037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45953.983921412037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45953.983921412037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45953.983921412037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45953.983921412037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45953.983921412037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45953.983921412037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45953.983921412037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45953.983921412037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45953.983921412037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45953.983921412037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45953.983921412037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45953.983921412037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45953.983921412037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45953.983921412037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45953.983921412037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45953.983921412037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45953.983921412037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45953.983921412037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45953.983921412037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45953.983921412037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45953.983921412037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45953.983921412037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45953.983921412037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45953.983921412037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45953.983921412037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45953.983921412037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45953.983921412037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45953.983921412037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45953.983921412037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45953.983921412037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45953.983921412037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45953.983921412037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45953.983921412037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45953.983921412037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45953.983921412037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45953.983921412037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45953.983921412037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45953.983921412037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45953.983921412037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45953.983921412037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45953.983921412037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45953.983921412037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45953.983921412037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45953.983921412037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45953.983921412037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45953.983921412037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45953.983921412037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45953.983921412037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45953.983921412037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45953.983921412037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45953.983921412037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45953.983921412037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45953.983921412037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45953.983921412037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45953.983921412037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45953.983921412037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45953.983921412037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45953.983921412037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45953.983921412037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45953.983921412037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45953.983921412037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45953.983921412037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45953.983921412037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45953.983921412037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45953.983921412037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45953.983921412037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45953.983921412037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45953.983921412037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45953.983921412037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45953.983921412037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45953.983921412037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45953.983921412037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45953.983921412037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45953.983921412037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45953.983921412037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45953.983921412037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45953.983921412037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45953.983921412037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45953.983921412037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45953.983921412037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45953.983921412037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45953.983921412037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45953.983921412037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45953.983921412037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45953.983921412037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45953.983921412037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45953.983921412037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45953.983921412037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45953.983921412037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45953.983921412037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45953.983921412037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45953.983921412037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45953.983921412037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45953.983921412037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45953.983921412037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45953.983921412037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45953.983921412037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45953.983921412037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45953.983921412037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45953.983921412037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45953.983921412037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45953.983921412037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45953.983921412037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45953.983921412037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45953.983921412037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45953.983921412037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45953.983921412037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45953.983921412037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45953.983921412037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45953.983921412037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45953.983921412037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45953.983921412037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45953.983921412037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45953.983921412037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45953.983921412037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45953.983921412037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45953.983921412037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45953.983921412037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45953.983921412037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45953.983921412037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45953.983921412037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45953.983921412037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45953.983921412037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45953.983921412037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45953.983921412037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45953.983921412037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45953.983921412037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45953.983921412037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45953.983921412037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45953.983921412037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45953.983921412037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45953.983921412037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45953.983921412037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45953.983921412037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45953.983921412037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45953.983921412037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45953.983921412037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45953.983921412037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45953.983921412037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45953.983921412037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45953.983921412037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45953.983921412037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45953.983921412037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45953.983921412037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45953.983921412037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45953.983921412037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45953.983921412037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45953.983921412037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45953.983921412037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45953.983921412037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45953.983921412037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45953.983921412037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45953.983921412037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45953.983921412037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45953.983921412037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45953.983921412037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45953.983921412037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45953.983921412037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45953.983921412037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45953.983921412037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45953.983921412037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45953.983921412037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45953.983921412037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45953.983921412037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45953.983921412037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45953.983921412037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45953.983921412037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45953.983921412037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45953.983921412037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45953.983921412037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45953.983921412037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45953.983921412037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45953.983921412037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45953.983921412037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45953.983921412037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45953.983921412037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45953.983921412037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45953.983921412037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45953.983921412037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45953.983921412037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45953.983921412037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45953.983921412037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45953.983921412037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45953.983921412037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45953.983921412037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45953.983921412037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45953.983921412037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45953.983921412037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45953.983921412037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45953.983921412037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45953.983921412037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45953.983921412037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45953.983921412037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45953.983921412037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45953.983921412037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45953.983921412037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45953.983921412037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45953.983921412037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45953.983921412037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45953.983921412037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45953.983921412037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45953.983921412037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45953.983921412037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45953.983921412037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45953.983921412037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45953.983921412037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45953.983921412037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45953.983921412037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45953.983921412037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45953.983921412037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45953.983921412037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45953.983921412037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45953.983921412037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45953.983921412037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45953.983921412037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45953.983921412037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45953.983921412037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45953.983921412037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45953.983921412037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45953.983921412037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45953.983921412037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45953.983921412037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45953.983921412037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45953.983921412037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45953.983921412037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45953.983921412037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45953.983921412037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45953.983921412037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45953.983921412037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45953.983921412037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45953.983921412037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45953.983921412037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45953.983921412037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45953.983921412037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45953.983921412037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45953.983921412037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45953.983921412037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45953.983921412037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45953.983921412037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45953.983921412037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45953.983921412037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45953.983921412037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45953.983921412037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45953.983921412037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45953.983921412037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45953.983921412037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45953.983921412037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45953.983921412037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45953.983921412037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45953.983921412037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45953.983921412037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45953.983921412037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45953.983921412037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45953.983921412037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45953.983921412037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45953.983921412037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45953.983921412037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45953.983921412037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45953.983921412037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45953.983921412037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45953.983921412037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45953.983921412037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45953.983921412037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45953.983921412037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45953.983921412037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45953.983921412037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45953.983921412037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45953.983921412037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45953.983921412037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45953.983921412037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45953.983921412037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45953.983921412037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45953.983921412037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45953.983921412037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45953.983921412037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45953.983921412037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45953.983921412037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45953.983921412037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45953.983921412037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45953.983921412037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45953.983921412037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45953.983921412037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45953.983921412037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45953.983921412037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45953.983921412037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45953.983921412037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45953.983921412037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45953.983921412037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45953.983921412037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45953.983921412037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45953.983921412037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45953.983921412037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45953.983921412037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45953.983921412037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45953.983921412037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45953.983921412037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45953.983921412037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45953.983921412037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45953.983921412037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45953.983921412037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45953.983921412037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45953.983921412037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45953.983921412037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45953.983921412037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45953.983921412037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45953.983921412037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45953.983921412037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45953.983921412037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45953.983921412037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45953.983921412037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45953.983921412037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45953.983921412037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45953.983921412037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45953.983921412037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45953.983921412037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45953.983921412037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45953.983921412037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45953.983921412037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45953.983921412037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45953.983921412037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45953.983921412037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45953.983921412037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45953.983921412037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45953.983921412037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45953.983921412037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45953.983921412037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45953.983921412037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45953.983921412037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45953.983921412037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45953.983921412037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45953.983921412037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45953.983921412037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45953.983921412037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45953.983921412037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45953.983921412037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45953.983921412037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45953.983921412037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45953.983921412037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45953.983921412037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45953.983921412037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45953.983921412037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45953.983921412037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45953.983921412037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45953.983921412037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45953.983921412037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45953.983921412037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45953.983921412037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45953.983921412037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45953.983921412037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45953.983921412037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45953.983921412037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45953.983921412037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45953.983921412037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45953.983921412037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45953.983921412037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45953.983921412037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45953.983921412037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45953.983921412037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45953.983921412037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45953.983921412037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45953.983921412037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45953.983921412037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45953.983921412037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45953.983921412037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45953.983921412037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45953.983921412037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45953.983921412037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45953.983921412037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45953.983921412037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45953.983921412037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45953.983921412037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45953.983921412037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45953.983921412037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45953.983921412037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45953.983921412037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45953.983921412037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45953.983921412037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45953.983921412037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45953.983921412037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45953.983921412037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45953.983921412037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45953.983921412037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45953.983921412037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45953.983921412037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45953.983921412037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45953.983921412037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45953.983921412037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45953.983921412037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45953.983921412037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45953.983921412037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45953.983921412037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45953.983921412037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45953.983921412037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45953.983921412037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45953.983921412037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45953.983921412037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45953.983921412037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45953.983921412037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45953.983921412037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45953.983921412037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45953.983921412037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45953.983921412037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45953.983921412037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45953.983921412037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45953.983921412037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45953.983921412037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45953.983921412037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45953.983921412037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45953.983921412037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45953.983921412037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45953.983921412037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45953.983921412037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45953.983921412037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45953.983921412037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45953.983921412037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45953.983921412037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45953.983921412037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45953.983921412037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45953.983921412037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45953.983921412037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45953.983921412037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45953.983921412037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45953.983921412037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45953.983921412037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45953.983921412037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45953.983921412037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45953.983921412037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45953.983921412037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45953.983921412037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45953.983921412037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45953.983921412037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45953.983921412037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45953.983921412037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45953.983921412037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45953.983921412037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45953.983921412037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45953.983921412037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45953.983921412037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45953.983921412037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45953.983921412037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45953.983921412037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45953.983921412037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45953.983921412037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45953.983921412037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45953.983921412037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45953.983921412037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45953.983921412037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45953.983921412037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45953.983921412037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45953.983921412037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45953.983921412037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45953.983921412037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45953.983921412037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45953.983921412037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45953.983921412037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45953.983921412037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45953.983921412037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45953.983921412037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45953.983921412037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45953.983921412037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45953.983921412037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45953.983921412037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45953.983921412037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45953.983921412037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45953.983921412037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45953.983921412037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45953.983921412037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45953.983921412037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45953.983921412037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45953.983921412037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45953.983921412037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45953.983921412037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45953.983921412037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45953.983921412037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45953.983921412037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45953.983921412037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45953.983921412037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45953.983921412037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45953.983921412037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45953.983921412037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45953.983921412037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45953.983921412037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45953.983921412037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45953.983921412037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45953.983921412037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45953.983921412037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45953.983921412037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45953.983921412037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45953.983921412037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45953.983921412037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45953.983921412037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45953.983921412037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45953.983921412037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45953.983921412037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45953.983921412037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45953.983921412037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45953.983921412037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45953.983921412037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45953.983921412037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45953.983921412037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45953.983921412037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45953.983921412037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45953.983921412037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45953.983921412037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45953.983921412037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45953.983921412037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45953.983921412037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45953.983921412037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45953.983921412037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45953.983921412037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45953.983921412037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45953.983921412037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45953.983921412037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45953.983921412037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45953.983921412037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45953.983921412037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45953.983921412037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45953.983921412037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45953.983921412037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45953.983921412037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45953.983921412037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45953.983921412037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45953.983921412037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45953.983921412037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45953.983921412037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45953.983921412037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45953.983921412037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45953.983921412037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45953.983921412037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45953.983921412037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45953.983921412037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45953.983921412037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45953.983921412037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45953.983921412037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45953.983921412037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45953.983921412037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45953.983921412037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45953.983921412037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45953.983921412037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45953.983921412037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45953.983921412037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45953.983921412037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45953.983921412037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45953.983921412037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45953.983921412037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45953.983921412037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45953.983921412037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45953.983921412037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45953.983921412037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45953.983921412037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45953.983921412037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45953.983921412037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45953.983921412037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45953.983921412037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45953.983921412037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45953.983921412037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45953.983921412037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45953.983921412037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45953.983921412037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45953.983921412037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45953.983921412037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45953.983921412037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45953.983921412037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45953.983921412037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45953.983921412037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45953.983921412037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45953.983921412037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45953.983921412037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45953.983921412037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45953.983921412037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45953.983921412037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45953.983921412037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45953.983921412037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45953.983921412037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45953.983921412037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45953.983921412037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45953.983921412037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45953.983921412037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45953.983921412037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45953.983921412037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45953.983921412037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45953.983921412037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45953.983921412037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45953.983921412037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45953.983921412037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45953.983921412037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45953.983921412037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45953.983921412037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45953.983921412037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45953.983921412037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45953.983921412037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45953.983921412037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45953.983921412037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45953.983921412037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45953.983921412037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45953.983921412037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45953.983921412037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45953.983921412037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45953.983921412037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45953.983921412037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45953.983921412037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45953.983921412037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45953.983921412037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45953.983921412037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45953.983921412037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45953.983921412037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45953.983921412037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45953.983921412037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45953.983921412037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45953.983921412037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45953.983921412037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45953.983921412037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45953.983921412037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45953.983921412037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45953.983921412037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45953.983921412037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45953.983921412037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45953.983921412037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45953.983921412037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45953.983921412037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45953.983921412037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45953.983921412037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45953.983921412037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45953.983921412037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45953.983921412037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45953.983921412037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45953.983921412037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45953.983921412037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45953.983921412037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45953.983921412037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45953.983921412037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45953.983921412037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45953.983921412037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45953.983921412037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45953.983921412037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45953.983921412037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45953.983921412037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45953.983921412037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45953.983921412037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45953.983921412037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45953.983921412037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45953.983921412037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45953.983921412037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45953.983921412037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45953.983921412037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45953.983921412037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45953.983921412037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45953.983921412037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45953.983921412037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45953.983921412037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45953.983921412037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45953.983921412037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45953.983921412037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45953.983921412037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45953.983921412037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45953.983921412037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45953.983921412037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45953.983921412037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45953.983921412037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45953.983921412037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45953.983921412037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45953.983921412037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45953.983921412037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45953.983921412037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45953.983921412037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45953.983921412037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45953.983921412037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45953.983921412037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45953.983921412037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45953.983921412037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45953.983921412037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45953.983921412037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45953.983921412037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45953.983921412037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45953.983921412037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45953.983921412037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45953.983921412037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45953.983921412037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45953.983921412037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45953.983921412037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45953.983921412037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45953.983921412037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45953.983921412037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45953.983921412037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45953.983921412037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45953.983921412037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45953.983921412037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45953.983921412037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45953.983921412037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45953.983921412037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45953.983921412037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45953.983921412037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45953.983921412037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45953.983921412037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45953.983921412037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45953.983921412037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45953.983921412037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45953.983921412037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45953.983921412037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45953.983921412037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45953.983921412037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45953.983921412037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45953.983921412037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45953.983921412037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45953.983921412037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45953.983921412037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45953.983921412037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45953.983921412037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45953.983921412037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45953.983921412037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45953.983921412037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45953.983921412037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45953.983921412037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45953.983921412037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45953.983921412037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45953.983921412037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45953.983921412037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45953.983921412037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45953.983921412037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45953.983921412037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45953.983921412037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45953.983921412037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45953.983921412037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45953.983921412037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45953.983921412037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45953.983921412037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45953.983921412037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45953.983921412037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45953.983921412037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45953.983921412037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45953.983921412037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45953.983921412037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45953.983921412037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45953.983921412037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45953.983921412037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45953.983921412037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45953.983921412037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45953.983921412037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45953.983921412037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45953.983921412037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45953.983921412037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45953.983921412037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45953.983921412037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45953.983921412037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45953.983921412037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45953.983921412037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45953.983921412037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45953.983921412037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45953.983921412037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45953.983921412037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45953.983921412037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45953.983921412037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45953.983921412037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45953.983921412037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45953.983921412037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45953.983921412037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45953.983921412037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45953.983921412037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45953.983921412037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45953.983921412037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45953.983921412037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45953.983921412037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45953.983921412037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45953.983921412037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45953.983921412037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45953.983921412037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45953.983921412037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45953.983921412037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45953.983921412037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45953.983921412037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45953.983921412037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45953.983921412037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45953.983921412037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45953.983921412037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45953.983921412037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45953.983921412037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45953.983921412037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45953.983921412037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45953.983921412037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45953.983921412037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45953.983921412037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45953.983921412037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45953.983921412037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45953.983921412037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45953.983921412037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45953.983921412037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45953.983921412037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45953.983921412037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45953.983921412037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45953.983921412037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45953.983921412037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45953.983921412037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45953.983921412037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45953.983921412037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45953.983921412037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45953.983921412037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45953.983921412037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45953.983921412037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45953.983921412037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45953.983921412037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45953.983921412037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45953.983921412037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45953.983921412037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45953.983921412037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45953.983921412037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45953.983921412037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45953.983921412037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45953.983921412037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45953.983921412037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45953.983921412037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45953.983921412037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45953.983921412037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45953.983921412037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45953.983921412037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45953.983921412037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45953.983921412037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45953.983921412037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45953.983921412037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45953.983921412037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45953.983921412037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45953.983921412037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45953.983921412037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45953.983921412037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45953.983921412037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45953.983921412037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45953.983921412037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45953.983921412037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45953.983921412037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45953.983921412037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45953.983921412037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45953.983921412037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45953.983921412037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45953.983921412037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45953.983921412037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45953.983921412037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45953.983921412037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45953.983921412037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45953.983921412037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45953.983921412037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45953.983921412037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45953.983921412037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45953.983921412037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45953.983921412037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45953.983921412037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45953.983921412037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45953.983921412037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45953.983921412037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45953.983921412037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45953.983921412037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45953.983921412037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45953.983921412037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45953.983921412037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45953.983921412037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45953.983921412037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45953.983921412037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45953.983921412037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45953.983921412037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45953.983921412037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45953.983921412037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45953.983921412037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45953.983921412037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45953.983921412037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45953.983921412037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45953.983921412037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45953.983921412037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45953.983921412037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45953.983921412037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45953.983921412037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45953.983921412037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45953.983921412037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45953.983921412037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45953.983921412037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45953.983921412037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45953.983921412037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45953.983921412037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45953.983921412037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45953.983921412037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45953.983921412037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45953.983921412037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45953.983921412037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45953.983921412037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45953.983921412037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45953.983921412037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45953.983921412037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45953.983921412037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45953.983921412037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45953.983921412037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45953.983921412037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45953.983921412037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45953.983921412037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45953.983921412037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45953.983921412037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45953.983921412037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45953.983921412037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45953.983921412037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45953.983921412037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45953.983921412037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45953.983921412037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45953.983921412037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45953.983921412037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45953.983921412037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45953.983921412037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45953.983921412037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45953.983921412037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45953.983921412037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45953.983921412037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45953.983921412037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45953.983921412037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45953.983921412037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45953.983921412037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45953.983921412037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45953.983921412037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45953.983921412037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45953.983921412037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45953.983921412037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45953.983921412037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45953.983921412037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45953.983921412037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45953.983921412037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45953.983921412037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45953.983921412037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45953.983921412037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45953.983921412037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45953.983921412037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45953.983921412037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45953.983921412037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45953.983921412037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45953.983921412037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45953.983921412037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45953.983921412037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45953.983921412037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45953.983921412037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45953.983921412037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45953.983921412037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45953.983921412037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45953.983921412037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45953.983921412037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45953.983921412037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45953.983921412037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45953.983921412037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45953.983921412037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45953.983921412037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45953.983921412037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45953.983921412037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45953.983921412037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45953.983921412037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45953.983921412037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45953.983921412037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45953.983921412037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45953.983921412037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45953.983921412037</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9"/>
  <sheetViews>
    <sheetView tabSelected="1" workbookViewId="0">
      <selection activeCell="A11" sqref="A11:XFD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39091</v>
      </c>
      <c r="B2" s="98" t="str">
        <f>IFERROR(VLOOKUP(D2,DB!A:K,11,0),"")</f>
        <v>R4</v>
      </c>
      <c r="C2" s="99">
        <v>1</v>
      </c>
      <c r="D2" s="95" t="s">
        <v>35115</v>
      </c>
      <c r="E2" s="100" t="s">
        <v>38998</v>
      </c>
      <c r="F2" s="101">
        <v>45703.480717592596</v>
      </c>
      <c r="G2" s="102">
        <f ca="1">IFERROR(NOW()-F2,"")</f>
        <v>250.50320370370173</v>
      </c>
      <c r="H2" s="101">
        <v>45703.474768518521</v>
      </c>
      <c r="I2" s="98" t="str">
        <f>IFERROR(VLOOKUP(D2,DB!A:F,6,0),"")</f>
        <v>SCECO</v>
      </c>
      <c r="J2" s="98" t="str">
        <f>IFERROR(VLOOKUP(D2,DB!A:G,7,0),"")</f>
        <v>Dead</v>
      </c>
      <c r="K2" s="103" t="s">
        <v>39092</v>
      </c>
      <c r="L2" s="95" t="str">
        <f>IFERROR(VLOOKUP(D2,DB!A:I,9,0),"")</f>
        <v>Latis</v>
      </c>
    </row>
    <row r="3" spans="1:16" ht="30" customHeight="1">
      <c r="A3" s="121" t="s">
        <v>39093</v>
      </c>
      <c r="B3" s="98" t="str">
        <f>IFERROR(VLOOKUP(D3,DB!A:K,11,0),"")</f>
        <v>R4</v>
      </c>
      <c r="C3" s="122">
        <v>1</v>
      </c>
      <c r="D3" s="95" t="s">
        <v>27420</v>
      </c>
      <c r="E3" s="100" t="s">
        <v>38998</v>
      </c>
      <c r="F3" s="125">
        <v>45953.634722222225</v>
      </c>
      <c r="G3" s="126">
        <f ca="1">IFERROR(NOW()-F3,"")</f>
        <v>0.34919918981177034</v>
      </c>
      <c r="H3" s="125">
        <v>45953.546631944446</v>
      </c>
      <c r="I3" s="121" t="str">
        <f>IFERROR(VLOOKUP(D3,DB!A:F,6,0),"")</f>
        <v>SCECO</v>
      </c>
      <c r="J3" s="121" t="str">
        <f>IFERROR(VLOOKUP(D3,DB!A:G,7,0),"")</f>
        <v>Dead</v>
      </c>
      <c r="K3" s="127" t="s">
        <v>39094</v>
      </c>
      <c r="L3" s="123" t="str">
        <f>IFERROR(VLOOKUP(D3,DB!A:I,9,0),"")</f>
        <v>Latis</v>
      </c>
    </row>
    <row r="4" spans="1:16" ht="15" customHeight="1">
      <c r="A4" s="121" t="s">
        <v>39095</v>
      </c>
      <c r="B4" s="121" t="str">
        <f>IFERROR(VLOOKUP(D4,DB!A:K,11,0),"")</f>
        <v>R4</v>
      </c>
      <c r="C4" s="122">
        <v>2</v>
      </c>
      <c r="D4" s="95" t="s">
        <v>35586</v>
      </c>
      <c r="E4" s="100" t="s">
        <v>38998</v>
      </c>
      <c r="F4" s="125">
        <v>45953.820138888892</v>
      </c>
      <c r="G4" s="126">
        <f ca="1">IFERROR(NOW()-F4,"")</f>
        <v>0.16378252314461861</v>
      </c>
      <c r="H4" s="125">
        <v>45953.776747685188</v>
      </c>
      <c r="I4" s="121" t="str">
        <f>IFERROR(VLOOKUP(D4,DB!A:F,6,0),"")</f>
        <v>SCECO</v>
      </c>
      <c r="J4" s="121" t="str">
        <f>IFERROR(VLOOKUP(D4,DB!A:G,7,0),"")</f>
        <v>In progress</v>
      </c>
      <c r="K4" s="127" t="s">
        <v>39096</v>
      </c>
      <c r="L4" s="123" t="str">
        <f>IFERROR(VLOOKUP(D4,DB!A:I,9,0),"")</f>
        <v>Latis</v>
      </c>
    </row>
    <row r="5" spans="1:16" ht="15" customHeight="1">
      <c r="A5" s="121" t="s">
        <v>39097</v>
      </c>
      <c r="B5" s="121" t="str">
        <f>IFERROR(VLOOKUP(D5,DB!A:K,11,0),"")</f>
        <v>R4</v>
      </c>
      <c r="C5" s="122">
        <v>2</v>
      </c>
      <c r="D5" s="95" t="s">
        <v>39098</v>
      </c>
      <c r="E5" s="100" t="s">
        <v>38998</v>
      </c>
      <c r="F5" s="125">
        <v>45953.913194444445</v>
      </c>
      <c r="G5" s="126">
        <f ca="1">IFERROR(NOW()-F5,"")</f>
        <v>7.0726967591326684E-2</v>
      </c>
      <c r="H5" s="125">
        <v>45953.834085648145</v>
      </c>
      <c r="I5" s="121" t="str">
        <f>IFERROR(VLOOKUP(D5,DB!A:F,6,0),"")</f>
        <v>SCECO</v>
      </c>
      <c r="J5" s="121" t="str">
        <f>IFERROR(VLOOKUP(D5,DB!A:G,7,0),"")</f>
        <v>In progress</v>
      </c>
      <c r="K5" s="127" t="s">
        <v>39099</v>
      </c>
      <c r="L5" s="123" t="str">
        <f>IFERROR(VLOOKUP(D5,DB!A:I,9,0),"")</f>
        <v>Latis</v>
      </c>
    </row>
    <row r="6" spans="1:16" ht="15" customHeight="1">
      <c r="A6" s="121"/>
      <c r="B6" s="121" t="str">
        <f>IFERROR(VLOOKUP(#REF!,DB!A:K,11,0),"")</f>
        <v/>
      </c>
      <c r="C6" s="122"/>
      <c r="D6" s="95"/>
      <c r="E6" s="100"/>
      <c r="F6" s="125"/>
      <c r="G6" s="126">
        <f ca="1">IFERROR(NOW()-F6,"")</f>
        <v>45953.983921412037</v>
      </c>
      <c r="H6" s="125"/>
      <c r="I6" s="121" t="str">
        <f>IFERROR(VLOOKUP(#REF!,DB!A:F,6,0),"")</f>
        <v/>
      </c>
      <c r="J6" s="121" t="str">
        <f>IFERROR(VLOOKUP(#REF!,DB!A:G,7,0),"")</f>
        <v/>
      </c>
      <c r="K6" s="127"/>
      <c r="L6" s="123" t="str">
        <f>IFERROR(VLOOKUP(#REF!,DB!A:I,9,0),"")</f>
        <v/>
      </c>
    </row>
    <row r="7" spans="1:16" ht="15" customHeight="1">
      <c r="A7" s="121"/>
      <c r="B7" s="121" t="str">
        <f>IFERROR(VLOOKUP(D7,DB!A:K,11,0),"")</f>
        <v/>
      </c>
      <c r="C7" s="122"/>
      <c r="D7" s="95"/>
      <c r="E7" s="100"/>
      <c r="F7" s="125"/>
      <c r="G7" s="126">
        <f ca="1">IFERROR(NOW()-F7,"")</f>
        <v>45953.983921412037</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45953.983921412037</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45953.983921412037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45953.983921412037</v>
      </c>
      <c r="H10" s="125"/>
      <c r="I10" s="121" t="str">
        <f>IFERROR(VLOOKUP(D10,DB!A:F,6,0),"")</f>
        <v/>
      </c>
      <c r="J10" s="121" t="str">
        <f>IFERROR(VLOOKUP(D10,DB!A:G,7,0),"")</f>
        <v/>
      </c>
      <c r="K10" s="127"/>
      <c r="L10" s="123" t="str">
        <f>IFERROR(VLOOKUP(D10,DB!A:I,9,0),"")</f>
        <v/>
      </c>
    </row>
    <row r="11" spans="1:16" ht="15" customHeight="1">
      <c r="A11" s="121"/>
      <c r="B11" s="121" t="str">
        <f>IFERROR(VLOOKUP(D6,DB!A:K,11,0),"")</f>
        <v/>
      </c>
      <c r="C11" s="122">
        <v>1</v>
      </c>
      <c r="D11" s="95" t="s">
        <v>39100</v>
      </c>
      <c r="E11" s="100"/>
      <c r="F11" s="125"/>
      <c r="G11" s="126">
        <f ca="1">IFERROR(NOW()-F11,"")</f>
        <v>45953.983921412037</v>
      </c>
      <c r="H11" s="125"/>
      <c r="I11" s="121" t="str">
        <f>IFERROR(VLOOKUP(D6,DB!A:F,6,0),"")</f>
        <v/>
      </c>
      <c r="J11" s="121" t="str">
        <f>IFERROR(VLOOKUP(D6,DB!A:G,7,0),"")</f>
        <v/>
      </c>
      <c r="K11" s="127"/>
      <c r="L11" s="123" t="str">
        <f>IFERROR(VLOOKUP(D6,DB!A:I,9,0),"")</f>
        <v/>
      </c>
    </row>
    <row r="12" spans="1:16" ht="15" customHeight="1">
      <c r="A12" s="121"/>
      <c r="B12" s="121" t="str">
        <f>IFERROR(VLOOKUP(D12,DB!A:K,11,0),"")</f>
        <v/>
      </c>
      <c r="C12" s="122"/>
      <c r="D12" s="95"/>
      <c r="E12" s="100"/>
      <c r="F12" s="125"/>
      <c r="G12" s="126">
        <f ca="1">IFERROR(NOW()-F12,"")</f>
        <v>45953.983921412037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45953.983921412037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45953.983921412037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24"/>
      <c r="F15" s="125"/>
      <c r="G15" s="126">
        <f ca="1">IFERROR(NOW()-F15,"")</f>
        <v>45953.983921412037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45953.983921412037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45953.983921412037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24"/>
      <c r="F18" s="125"/>
      <c r="G18" s="126">
        <f ca="1">IFERROR(NOW()-F18,"")</f>
        <v>45953.983921412037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45953.983921412037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45953.983921412037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45953.983921412037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45953.983921412037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45953.983921412037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45953.983921412037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45953.983921412037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45953.983921412037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45953.983921412037</v>
      </c>
      <c r="H27" s="125"/>
      <c r="I27" s="121" t="str">
        <f>IFERROR(VLOOKUP(D27,DB!A:F,6,0),"")</f>
        <v/>
      </c>
      <c r="J27" s="121" t="str">
        <f>IFERROR(VLOOKUP(D27,DB!A:G,7,0),"")</f>
        <v/>
      </c>
      <c r="K27" s="127"/>
      <c r="L27" s="123" t="str">
        <f>IFERROR(VLOOKUP(D27,DB!A:I,9,0),"")</f>
        <v/>
      </c>
    </row>
    <row r="28" spans="1:12" ht="15" customHeight="1">
      <c r="A28" s="121"/>
      <c r="B28" s="121" t="str">
        <f>IFERROR(VLOOKUP(D29,DB!A:K,11,0),"")</f>
        <v/>
      </c>
      <c r="C28" s="122"/>
      <c r="D28" s="123"/>
      <c r="E28" s="124"/>
      <c r="F28" s="125"/>
      <c r="G28" s="126">
        <f ca="1">IFERROR(NOW()-F28,"")</f>
        <v>45953.983921412037</v>
      </c>
      <c r="H28" s="125"/>
      <c r="I28" s="121" t="str">
        <f>IFERROR(VLOOKUP(D29,DB!A:F,6,0),"")</f>
        <v/>
      </c>
      <c r="J28" s="121" t="str">
        <f>IFERROR(VLOOKUP(D29,DB!A:G,7,0),"")</f>
        <v/>
      </c>
      <c r="K28" s="127"/>
      <c r="L28" s="123" t="str">
        <f>IFERROR(VLOOKUP(D29,DB!A:I,9,0),"")</f>
        <v/>
      </c>
    </row>
    <row r="29" spans="1:12" ht="15" customHeight="1">
      <c r="A29" s="121"/>
      <c r="B29" s="121" t="str">
        <f>IFERROR(VLOOKUP(#REF!,DB!A:K,11,0),"")</f>
        <v/>
      </c>
      <c r="C29" s="122"/>
      <c r="D29" s="123"/>
      <c r="E29" s="124"/>
      <c r="F29" s="125"/>
      <c r="G29" s="126">
        <f ca="1">IFERROR(NOW()-F29,"")</f>
        <v>45953.983921412037</v>
      </c>
      <c r="H29" s="125"/>
      <c r="I29" s="121" t="str">
        <f>IFERROR(VLOOKUP(#REF!,DB!A:F,6,0),"")</f>
        <v/>
      </c>
      <c r="J29" s="121" t="str">
        <f>IFERROR(VLOOKUP(#REF!,DB!A:G,7,0),"")</f>
        <v/>
      </c>
      <c r="K29" s="127"/>
      <c r="L29" s="123" t="str">
        <f>IFERROR(VLOOKUP(#REF!,DB!A:I,9,0),"")</f>
        <v/>
      </c>
    </row>
    <row r="30" spans="1:12" ht="15" customHeight="1">
      <c r="A30" s="121"/>
      <c r="B30" s="121" t="str">
        <f>IFERROR(VLOOKUP(D30,DB!A:K,11,0),"")</f>
        <v/>
      </c>
      <c r="C30" s="122"/>
      <c r="D30" s="123"/>
      <c r="E30" s="124"/>
      <c r="F30" s="125"/>
      <c r="G30" s="126">
        <f ca="1">IFERROR(NOW()-F30,"")</f>
        <v>45953.983921412037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45953.983921412037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45953.983921412037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45953.983921412037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45953.983921412037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45953.983921412037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45953.983921412037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45953.983921412037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45953.983921412037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45953.983921412037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45953.983921412037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45953.983921412037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45953.983921412037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45953.983921412037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45953.983921412037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45953.983921412037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45953.983921412037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45953.983921412037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45953.983921412037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45953.983921412037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45953.983921412037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45953.983921412037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45953.983921412037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45953.983921412037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45953.983921412037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45953.983921412037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45953.983921412037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45953.983921412037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45953.983921412037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45953.983921412037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45953.983921412037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45953.983921412037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45953.983921412037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45953.983921412037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45953.983921412037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45953.983921412037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45953.983921412037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45953.983921412037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45953.983921412037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45953.983921412037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45953.983921412037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45953.983921412037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45953.983921412037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45953.983921412037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45953.983921412037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45953.983921412037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45953.983921412037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45953.983921412037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45953.983921412037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45953.983921412037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45953.983921412037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45953.983921412037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45953.983921412037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45953.983921412037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45953.983921412037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45953.983921412037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45953.983921412037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45953.983921412037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45953.983921412037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45953.983921412037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45953.983921412037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45953.983921412037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45953.983921412037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45953.983921412037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45953.983921412037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45953.983921412037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45953.983921412037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45953.983921412037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45953.983921412037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45953.983921412037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45953.983921412037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45953.983921412037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45953.983921412037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45953.983921412037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45953.983921412037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45953.983921412037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45953.983921412037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45953.983921412037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45953.983921412037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45953.983921412037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45953.983921412037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45953.983921412037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45953.983921412037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45953.983921412037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45953.983921412037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45953.983921412037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45953.983921412037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45953.983921412037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45953.983921412037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45953.983921412037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45953.983921412037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45953.983921412037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45953.983921412037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45953.983921412037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45953.983921412037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45953.983921412037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45953.983921412037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45953.983921412037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45953.983921412037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45953.983921412037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45953.983921412037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45953.983921412037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45953.983921412037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45953.983921412037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45953.983921412037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45953.983921412037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45953.983921412037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45953.983921412037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45953.983921412037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45953.983921412037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45953.983921412037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45953.983921412037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45953.983921412037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45953.983921412037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45953.983921412037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45953.983921412037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45953.983921412037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45953.983921412037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45953.983921412037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45953.983921412037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45953.983921412037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45953.983921412037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45953.983921412037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45953.983921412037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45953.983921412037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45953.983921412037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45953.983921412037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45953.983921412037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45953.983921412037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45953.983921412037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45953.983921412037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45953.983921412037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45953.983921412037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45953.983921412037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45953.983921412037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45953.983921412037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45953.983921412037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45953.983921412037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45953.983921412037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45953.983921412037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45953.983921412037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45953.983921412037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45953.983921412037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45953.983921412037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45953.983921412037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45953.983921412037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45953.983921412037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45953.983921412037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45953.983921412037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45953.983921412037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45953.983921412037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45953.983921412037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45953.983921412037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45953.983921412037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45953.983921412037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45953.983921412037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45953.983921412037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45953.983921412037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45953.983921412037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45953.983921412037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45953.983921412037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45953.983921412037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45953.983921412037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45953.983921412037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45953.983921412037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45953.983921412037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45953.983921412037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45953.983921412037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45953.983921412037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45953.983921412037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45953.983921412037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45953.983921412037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45953.983921412037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45953.983921412037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45953.983921412037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45953.983921412037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45953.983921412037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45953.983921412037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45953.983921412037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45953.983921412037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45953.983921412037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45953.983921412037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45953.983921412037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45953.983921412037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45953.983921412037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45953.983921412037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45953.983921412037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45953.983921412037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45953.983921412037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45953.983921412037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45953.983921412037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45953.983921412037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45953.983921412037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45953.983921412037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45953.983921412037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45953.983921412037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45953.983921412037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45953.983921412037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45953.983921412037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45953.983921412037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45953.983921412037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45953.983921412037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45953.983921412037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45953.983921412037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45953.983921412037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45953.983921412037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45953.983921412037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45953.983921412037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45953.983921412037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45953.983921412037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45953.983921412037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45953.983921412037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45953.983921412037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45953.983921412037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45953.983921412037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45953.983921412037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45953.983921412037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45953.983921412037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45953.983921412037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45953.983921412037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45953.983921412037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45953.983921412037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45953.983921412037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45953.983921412037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45953.983921412037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45953.983921412037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45953.983921412037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45953.983921412037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45953.983921412037</v>
      </c>
      <c r="H258" s="125"/>
      <c r="I258" s="121" t="str">
        <f>IFERROR(VLOOKUP(D258,DB!A:F,6,0),"")</f>
        <v/>
      </c>
      <c r="J258" s="121" t="str">
        <f>IFERROR(VLOOKUP(D258,DB!A:G,7,0),"")</f>
        <v/>
      </c>
      <c r="K258" s="127"/>
      <c r="L258" s="123" t="str">
        <f>IFERROR(VLOOKUP(D258,DB!A:I,9,0),"")</f>
        <v/>
      </c>
    </row>
    <row r="259" spans="1:12" ht="15" customHeight="1">
      <c r="A259" s="128"/>
      <c r="B259" s="128" t="str">
        <f>IFERROR(VLOOKUP(D259,DB!A:K,11,0),"")</f>
        <v/>
      </c>
      <c r="C259" s="129"/>
      <c r="D259" s="130"/>
      <c r="E259" s="131"/>
      <c r="F259" s="132"/>
      <c r="G259" s="133">
        <f ca="1">IFERROR(NOW()-F259,"")</f>
        <v>45953.983921412037</v>
      </c>
      <c r="H259" s="132"/>
      <c r="I259" s="128" t="str">
        <f>IFERROR(VLOOKUP(D259,DB!A:F,6,0),"")</f>
        <v/>
      </c>
      <c r="J259" s="128" t="str">
        <f>IFERROR(VLOOKUP(D259,DB!A:G,7,0),"")</f>
        <v/>
      </c>
      <c r="K259" s="134"/>
      <c r="L259" s="130" t="str">
        <f>IFERROR(VLOOKUP(D259,DB!A:I,9,0),"")</f>
        <v/>
      </c>
    </row>
  </sheetData>
  <dataValidations count="2">
    <dataValidation allowBlank="1" showInputMessage="1" showErrorMessage="1" sqref="E1" xr:uid="{A4F81451-56CC-4543-9497-104C4E44EE4B}"/>
    <dataValidation type="list" allowBlank="1" showInputMessage="1" showErrorMessage="1" sqref="E2:E5 E6: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39101</v>
      </c>
      <c r="B2" s="37" t="str">
        <f>IFERROR(VLOOKUP(D2,DB!A:K,11,0),"")</f>
        <v>R5</v>
      </c>
      <c r="C2" s="37">
        <v>3</v>
      </c>
      <c r="D2" s="120" t="s">
        <v>36034</v>
      </c>
      <c r="E2" s="37" t="s">
        <v>38998</v>
      </c>
      <c r="F2" s="38">
        <v>45891.832060185188</v>
      </c>
      <c r="G2" s="146">
        <f ca="1">IFERROR(NOW()-F2,"")</f>
        <v>62.151861111109611</v>
      </c>
      <c r="H2" s="38">
        <v>45891.790393518517</v>
      </c>
      <c r="I2" s="37" t="str">
        <f>IFERROR(VLOOKUP(D2,DB!A:F,6,0),"")</f>
        <v>Generator-SG</v>
      </c>
      <c r="J2" s="37" t="str">
        <f>IFERROR(VLOOKUP(D2,DB!A:G,7,0),"")</f>
        <v>Vandalized</v>
      </c>
      <c r="K2" s="37" t="s">
        <v>39102</v>
      </c>
      <c r="L2" s="37" t="str">
        <f>IFERROR(VLOOKUP(D2,DB!A:I,9,0),"")</f>
        <v>Latis</v>
      </c>
      <c r="M2" s="119"/>
    </row>
    <row r="3" spans="1:13" ht="30.75">
      <c r="A3" s="37" t="s">
        <v>39103</v>
      </c>
      <c r="B3" s="37" t="str">
        <f>IFERROR(VLOOKUP(D3,DB!A:K,11,0),"")</f>
        <v>R5</v>
      </c>
      <c r="C3" s="37">
        <v>1</v>
      </c>
      <c r="D3" s="37" t="s">
        <v>31329</v>
      </c>
      <c r="E3" s="37" t="s">
        <v>39081</v>
      </c>
      <c r="F3" s="38">
        <v>45926.188877314817</v>
      </c>
      <c r="G3" s="146">
        <f t="shared" ref="G3" ca="1" si="0">IFERROR(NOW()-F3,"")</f>
        <v>27.795043981481285</v>
      </c>
      <c r="H3" s="38">
        <v>45926.158159722225</v>
      </c>
      <c r="I3" s="37" t="str">
        <f>IFERROR(VLOOKUP(D3,DB!A:F,6,0),"")</f>
        <v>SCECO</v>
      </c>
      <c r="J3" s="37" t="str">
        <f>IFERROR(VLOOKUP(D3,DB!A:G,7,0),"")</f>
        <v>Good</v>
      </c>
      <c r="K3" s="37" t="s">
        <v>39104</v>
      </c>
      <c r="L3" s="37" t="str">
        <f>IFERROR(VLOOKUP(D3,DB!A:I,9,0),"")</f>
        <v>Latis</v>
      </c>
      <c r="M3" s="119"/>
    </row>
    <row r="4" spans="1:13" ht="30.75">
      <c r="A4" s="37" t="s">
        <v>39105</v>
      </c>
      <c r="B4" s="37" t="str">
        <f>IFERROR(VLOOKUP(D4,DB!A:K,11,0),"")</f>
        <v>R5</v>
      </c>
      <c r="C4" s="37">
        <v>2</v>
      </c>
      <c r="D4" s="37" t="s">
        <v>31193</v>
      </c>
      <c r="E4" s="37" t="s">
        <v>38998</v>
      </c>
      <c r="F4" s="38">
        <v>45944.771574074075</v>
      </c>
      <c r="G4" s="39">
        <f t="shared" ref="G4" ca="1" si="1">IFERROR(NOW()-F4,"")</f>
        <v>9.2123472222228884</v>
      </c>
      <c r="H4" s="38">
        <v>45944.676192129627</v>
      </c>
      <c r="I4" s="37" t="str">
        <f>IFERROR(VLOOKUP(D4,DB!A:F,6,0),"")</f>
        <v>SCECO</v>
      </c>
      <c r="J4" s="37" t="str">
        <f>IFERROR(VLOOKUP(D4,DB!A:G,7,0),"")</f>
        <v>Dead</v>
      </c>
      <c r="K4" s="37" t="s">
        <v>39106</v>
      </c>
      <c r="L4" s="37" t="str">
        <f>IFERROR(VLOOKUP(D4,DB!A:I,9,0),"")</f>
        <v>Latis</v>
      </c>
    </row>
    <row r="5" spans="1:13" ht="48" customHeight="1">
      <c r="A5" s="154" t="s">
        <v>39107</v>
      </c>
      <c r="B5" s="154" t="str">
        <f>IFERROR(VLOOKUP(D5,DB!A:K,11,0),"")</f>
        <v>R5</v>
      </c>
      <c r="C5" s="154">
        <v>1</v>
      </c>
      <c r="D5" s="154" t="s">
        <v>34781</v>
      </c>
      <c r="E5" s="154" t="s">
        <v>39081</v>
      </c>
      <c r="F5" s="155">
        <v>45948.661111111112</v>
      </c>
      <c r="G5" s="156">
        <f ca="1">IFERROR(NOW()-F5,"")</f>
        <v>5.3228101851855172</v>
      </c>
      <c r="H5" s="155">
        <v>45948.661111111112</v>
      </c>
      <c r="I5" s="154" t="str">
        <f>IFERROR(VLOOKUP(D5,DB!A:F,6,0),"")</f>
        <v>SCECO</v>
      </c>
      <c r="J5" s="154" t="str">
        <f>IFERROR(VLOOKUP(D5,DB!A:G,7,0),"")</f>
        <v>Dead</v>
      </c>
      <c r="K5" s="154" t="s">
        <v>39108</v>
      </c>
      <c r="L5" s="154" t="str">
        <f>IFERROR(VLOOKUP(D5,DB!A:I,9,0),"")</f>
        <v>Latis</v>
      </c>
    </row>
    <row r="6" spans="1:13" ht="15">
      <c r="A6" s="160"/>
      <c r="B6" s="160" t="str">
        <f>IFERROR(VLOOKUP(D6,DB!A:K,11,0),"")</f>
        <v/>
      </c>
      <c r="C6" s="160"/>
      <c r="D6" s="160"/>
      <c r="E6" s="160"/>
      <c r="F6" s="161"/>
      <c r="G6" s="162">
        <f ca="1">IFERROR(NOW()-F6,"")</f>
        <v>45953.983921296298</v>
      </c>
      <c r="H6" s="161"/>
      <c r="I6" s="160" t="str">
        <f>IFERROR(VLOOKUP(D6,DB!A:F,6,0),"")</f>
        <v/>
      </c>
      <c r="J6" s="160" t="str">
        <f>IFERROR(VLOOKUP(D6,DB!A:G,7,0),"")</f>
        <v/>
      </c>
      <c r="K6" s="160"/>
      <c r="L6" s="160"/>
    </row>
    <row r="7" spans="1:13" ht="15">
      <c r="A7" s="160"/>
      <c r="B7" s="160" t="str">
        <f>IFERROR(VLOOKUP(D7,DB!A:K,11,0),"")</f>
        <v/>
      </c>
      <c r="C7" s="160"/>
      <c r="D7" s="160"/>
      <c r="E7" s="160"/>
      <c r="F7" s="161"/>
      <c r="G7" s="162">
        <f ca="1">IFERROR(NOW()-F7,"")</f>
        <v>45953.983921296298</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45953.983921296298</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45953.983921296298</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45953.983921296298</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45953.983921296298</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45953.983921296298</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45953.983921296298</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45953.983921296298</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45953.983921296298</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45953.983921296298</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45953.983921296298</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45953.983921296298</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45953.983921296298</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45953.983921296298</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45953.983921296298</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45953.983921296298</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45953.983921296298</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45953.983921296298</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45953.983921296298</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45953.983921296298</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45953.983921296298</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45953.983921296298</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45953.983921296298</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45953.983921296298</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45953.983921296298</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45953.983921296298</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45953.983921296298</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45953.983921296298</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45953.983921296298</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45953.983921296298</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45953.983921296298</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45953.983921296298</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45953.983921296298</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45953.983921296298</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45953.983921296298</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45953.983921296298</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45953.983921296298</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45953.983921296298</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45953.983921296298</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45953.983921296298</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45953.983921296298</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45953.983921296298</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45953.983921296298</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45953.983921296298</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45953.983921296298</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45953.983921296298</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45953.983921296298</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45953.983921296298</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45953.983921296298</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45953.983921296298</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45953.983921296298</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45953.983921296298</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45953.983921296298</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45953.983921296298</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45953.983921296298</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45953.983921296298</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45953.983921296298</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45953.983921296298</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45953.983921296298</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45953.983921296298</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45953.983921296298</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45953.983921296298</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45953.983921296298</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45953.983921296298</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45953.983921296298</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45953.983921296298</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45953.983921296298</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45953.983921296298</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45953.983921296298</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45953.983921296298</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45953.983921296298</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45953.983921296298</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45953.983921296298</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45953.983921296298</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45953.983921296298</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45953.983921296298</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45953.983921296298</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45953.983921296298</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45953.983921296298</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45953.983921296298</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45953.983921296298</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45953.983921296298</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45953.983921296298</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45953.983921296298</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45953.983921296298</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45953.983921296298</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45953.983921296298</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45953.983921296298</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45953.983921296298</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45953.983921296298</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45953.983921296298</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45953.983921296298</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45953.983921296298</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45953.983921296298</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45953.983921296298</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45953.983921296298</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45953.983921296298</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45953.983921296298</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45953.983921296298</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45953.983921296298</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45953.983921296298</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45953.983921296298</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45953.983921296298</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45953.983921296298</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45953.983921296298</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45953.983921296298</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45953.983921296298</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45953.983921296298</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45953.983921296298</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45953.983921296298</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45953.983921296298</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45953.983921296298</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45953.983921296298</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45953.983921296298</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45953.983921296298</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45953.983921296298</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45953.983921296298</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45953.983921296298</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45953.983921296298</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45953.983921296298</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45953.983921296298</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45953.983921296298</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45953.983921296298</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45953.983921296298</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45953.983921296298</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45953.983921296298</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45953.983921296298</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45953.983921296298</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45953.983921296298</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45953.983921296298</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45953.983921296298</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45953.983921296298</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45953.983921296298</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45953.983921296298</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45953.983921296298</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45953.983921296298</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45953.983921296298</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45953.983921296298</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45953.983921296298</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45953.983921296298</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45953.983921296298</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45953.983921296298</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45953.983921296298</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45953.983921296298</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45953.983921296298</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45953.983921296298</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45953.983921296298</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45953.983921296298</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45953.983921296298</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45953.983921296298</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45953.983921296298</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45953.983921296298</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45953.983921296298</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45953.983921296298</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45953.983921296298</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45953.983921296298</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45953.983921296298</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45953.983921296298</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45953.983921296298</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45953.983921296298</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45953.983921296298</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45953.983921296298</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45953.983921296298</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45953.983921296298</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45953.983921296298</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45953.983921296298</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45953.983921296298</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45953.983921296298</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45953.983921296298</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45953.983921296298</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45953.983921296298</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45953.983921296298</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45953.983921296298</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45953.983921296298</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45953.983921296298</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45953.983921296298</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45953.983921296298</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45953.983921296298</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45953.983921296298</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45953.983921296298</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45953.983921296298</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45953.983921296298</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45953.983921296298</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45953.983921296298</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45953.983921296298</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45953.983921296298</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45953.983921296298</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45953.983921296298</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45953.983921296298</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45953.983921296298</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45953.983921296298</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45953.983921296298</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45953.983921296298</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45953.983921296298</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45953.983921296298</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45953.983921296298</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45953.983921296298</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45953.983921296298</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45953.983921296298</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45953.983921296298</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45953.983921296298</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45953.983921296298</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45953.983921296298</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45953.983921296298</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45953.983921296298</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45953.983921296298</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45953.983921296298</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45953.983921296298</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45953.983921296298</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45953.983921296298</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45953.983921296298</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45953.983921296298</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45953.983921296298</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45953.983921296298</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45953.983921296298</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45953.983921296298</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45953.983921296298</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45953.983921296298</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45953.983921296298</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45953.983921296298</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45953.983921296298</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45953.983921296298</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45953.983921296298</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45953.983921296298</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45953.983921296298</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45953.983921296298</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45953.983921296298</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45953.983921296298</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45953.983921296298</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45953.983921296298</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45953.983921296298</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45953.983921296298</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45953.983921296298</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45953.983921296298</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45953.983921296298</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45953.983921296298</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45953.983921296298</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45953.983921296298</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45953.983921296298</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45953.983921296298</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45953.983921296298</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45953.983921296298</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45953.983921296298</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45953.983921296298</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45953.983921296298</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45953.983921296298</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45953.983921296298</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45953.983921296298</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45953.983921296298</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45953.983921296298</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45953.983921296298</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45953.983921296298</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45953.983921296298</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45953.983921296298</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45953.983921296298</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45953.983921296298</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45953.983921296298</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45953.983921296298</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45953.983921296298</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45953.983921296298</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45953.983921296298</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45953.983921296298</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45953.983921296298</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45953.983921296298</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45953.983921296298</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45953.983921296298</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45953.983921296298</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45953.983921296298</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45953.983921296298</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45953.983921296298</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45953.983921296298</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45953.983921296298</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45953.983921296298</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45953.983921296298</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45953.983921296298</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45953.983921296298</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45953.983921296298</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45953.983921296298</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45953.983921296298</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45953.983921296298</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45953.983921296298</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45953.983921296298</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45953.983921296298</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45953.983921296298</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45953.983921296298</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45953.983921296298</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45953.983921296298</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45953.983921296298</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45953.983921296298</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45953.983921296298</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45953.983921296298</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45953.983921296298</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45953.983921296298</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45953.983921296298</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45953.983921296298</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45953.983921296298</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45953.983921296298</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45953.983921296298</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45953.983921296298</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45953.983921296298</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45953.983921296298</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45953.983921296298</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45953.983921296298</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45953.983921296298</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45953.983921296298</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45953.983921296298</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45953.983921296298</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45953.983921296298</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45953.983921296298</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45953.983921296298</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45953.983921296298</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45953.983921296298</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45953.983921296298</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45953.983921296298</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45953.983921296298</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45953.983921296298</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45953.983921296298</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45953.983921296298</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45953.983921296298</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45953.983921296298</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45953.983921296298</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45953.983921296298</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45953.983921296298</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45953.983921296298</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45953.983921296298</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45953.983921296298</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45953.983921296298</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45953.983921296298</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45953.983921296298</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45953.983921296298</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45953.983921296298</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45953.983921296298</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45953.983921296298</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45953.983921296298</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45953.983921296298</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45953.983921296298</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45953.983921296298</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45953.983921296298</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45953.983921296298</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45953.983921296298</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45953.983921296298</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45953.983921296298</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45953.983921296298</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45953.983921296298</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45953.983921296298</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45953.983921296298</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45953.983921296298</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45953.983921296298</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45953.983921296298</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45953.983921296298</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45953.983921296298</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45953.983921296298</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45953.983921296298</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45953.983921296298</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45953.983921296298</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45953.983921296298</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45953.983921296298</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45953.983921296298</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45953.983921296298</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45953.983921296298</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45953.983921296298</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45953.983921296298</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45953.983921296298</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45953.983921296298</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45953.983921296298</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45953.983921296298</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45953.983921296298</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45953.983921296298</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45953.983921296298</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45953.983921296298</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45953.983921296298</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45953.983921296298</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45953.983921296298</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45953.983921296298</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45953.983921296298</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45953.983921296298</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45953.983921296298</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45953.983921296298</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45953.983921296298</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45953.983921296298</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45953.983921296298</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45953.983921296298</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45953.983921296298</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45953.983921296298</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45953.983921296298</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45953.983921296298</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45953.983921296298</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45953.983921296298</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45953.983921296298</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45953.983921296298</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45953.983921296298</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45953.983921296298</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45953.983921296298</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45953.983921296298</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45953.983921296298</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45953.983921296298</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45953.983921296298</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45953.983921296298</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45953.983921296298</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45953.983921296298</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45953.983921296298</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45953.983921296298</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45953.983921296298</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45953.983921296298</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45953.983921296298</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45953.983921296298</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45953.983921296298</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45953.983921296298</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45953.983921296298</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45953.983921296298</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45953.983921296298</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45953.983921296298</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45953.983921296298</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45953.983921296298</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45953.983921296298</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45953.983921296298</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45953.983921296298</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45953.983921296298</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45953.983921296298</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45953.983921296298</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45953.983921296298</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45953.983921296298</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45953.983921296298</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45953.983921296298</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45953.983921296298</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45953.983921296298</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45953.983921296298</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45953.983921296298</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45953.983921296298</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45953.983921296298</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45953.983921296298</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45953.983921296298</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45953.983921296298</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45953.983921296298</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45953.983921296298</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45953.983921296298</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45953.983921296298</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45953.983921296298</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45953.983921296298</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45953.983921296298</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45953.983921296298</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45953.983921296298</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45953.983921296298</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45953.983921296298</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45953.983921296298</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45953.983921296298</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45953.983921296298</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45953.983921296298</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45953.983921296298</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45953.983921296298</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45953.983921296298</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45953.983921296298</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45953.983921296298</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45953.983921296298</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45953.983921296298</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45953.983921296298</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45953.983921296298</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45953.983921296298</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45953.983921296298</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45953.983921296298</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45953.983921296298</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45953.983921296298</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45953.983921296298</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45953.983921296298</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45953.983921296298</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45953.983921296298</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45953.983921296298</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45953.983921296298</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45953.983921296298</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45953.983921296298</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45953.983921296298</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45953.983921296298</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45953.983921296298</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45953.983921296298</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45953.983921296298</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45953.983921296298</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45953.983921296298</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45953.983921296298</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45953.983921296298</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45953.983921296298</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45953.983921296298</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45953.983921296298</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45953.983921296298</v>
      </c>
      <c r="H489" s="161"/>
      <c r="I489" s="160" t="str">
        <f>IFERROR(VLOOKUP(D489,DB!A:F,6,0),"")</f>
        <v/>
      </c>
      <c r="J489" s="160" t="str">
        <f>IFERROR(VLOOKUP(D489,DB!A:G,7,0),"")</f>
        <v/>
      </c>
      <c r="K489" s="160"/>
      <c r="L489" s="160" t="str">
        <f>IFERROR(VLOOKUP(D489,DB!A:I,9,0),"")</f>
        <v/>
      </c>
    </row>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9" ht="15"/>
    <row r="600" ht="15"/>
    <row r="602" ht="15"/>
    <row r="603" ht="15"/>
    <row r="604" ht="15"/>
    <row r="605" ht="15"/>
    <row r="607" ht="15"/>
    <row r="608" ht="15"/>
    <row r="615" ht="15"/>
    <row r="616" ht="15"/>
    <row r="617" ht="15"/>
    <row r="618" ht="15"/>
    <row r="619" ht="15"/>
    <row r="620" ht="15"/>
    <row r="623" ht="15"/>
    <row r="624"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728" ht="15"/>
    <row r="729" ht="15"/>
    <row r="730" ht="15"/>
    <row r="731" ht="15"/>
    <row r="732" ht="15"/>
    <row r="733" ht="15"/>
    <row r="734" ht="15"/>
    <row r="735" ht="15"/>
    <row r="736" ht="15"/>
    <row r="737"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2" ht="15"/>
    <row r="823"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1027" ht="15"/>
    <row r="1028" ht="15"/>
    <row r="1029" ht="15"/>
    <row r="1030" ht="15"/>
    <row r="1031" ht="15"/>
    <row r="1032"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5" ht="15"/>
    <row r="1096" ht="15"/>
    <row r="1102" ht="15"/>
    <row r="1103" ht="15"/>
    <row r="1105" ht="15"/>
    <row r="1106" ht="15"/>
    <row r="1107" ht="15"/>
    <row r="1108" ht="15"/>
    <row r="1109" ht="15"/>
    <row r="1110" ht="15"/>
    <row r="1111"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4" ht="15"/>
    <row r="1185" ht="15"/>
    <row r="1186" ht="15"/>
    <row r="1187" ht="15"/>
    <row r="1188" ht="15"/>
    <row r="1189" ht="15"/>
    <row r="1190" ht="15"/>
    <row r="1191" ht="15"/>
    <row r="1192" ht="15"/>
    <row r="1193" ht="15"/>
    <row r="1194" ht="15"/>
    <row r="1195" ht="15"/>
    <row r="1196" ht="15"/>
    <row r="1197"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50" ht="15"/>
    <row r="1251" ht="15"/>
    <row r="1254" ht="15"/>
    <row r="1255" ht="15"/>
    <row r="1256" ht="15"/>
    <row r="1257" ht="15"/>
    <row r="1258" ht="15"/>
    <row r="1259" ht="15"/>
    <row r="1260" ht="15"/>
    <row r="1261" ht="15"/>
    <row r="1264" ht="15"/>
    <row r="1265" ht="15"/>
    <row r="1266" ht="15"/>
    <row r="1267" ht="15"/>
    <row r="1268" ht="15"/>
    <row r="1269" ht="15"/>
    <row r="1270" ht="15"/>
    <row r="1271" ht="15"/>
    <row r="1272" ht="15"/>
    <row r="1273" ht="15"/>
    <row r="1274" ht="15"/>
    <row r="1275" ht="15"/>
    <row r="1277" ht="15"/>
    <row r="1278" ht="15"/>
    <row r="1279" ht="15"/>
    <row r="1282" ht="15"/>
    <row r="1284" ht="15"/>
    <row r="1286" ht="15"/>
    <row r="1289" ht="15"/>
    <row r="1290" ht="15"/>
    <row r="1291" ht="15"/>
    <row r="1293" ht="15"/>
    <row r="1295" ht="15"/>
    <row r="1296" ht="15"/>
    <row r="1297" ht="15"/>
    <row r="1298" ht="15"/>
    <row r="1299" ht="15"/>
    <row r="1301" ht="15"/>
    <row r="1302" ht="15"/>
    <row r="1303" ht="15"/>
    <row r="1304" ht="15"/>
    <row r="1306" ht="15"/>
    <row r="1308" ht="15"/>
    <row r="1309" ht="15"/>
    <row r="1311" ht="15"/>
    <row r="1312" ht="15"/>
    <row r="1313" ht="15"/>
    <row r="1314" ht="15"/>
    <row r="1316" ht="15"/>
    <row r="1318" ht="15"/>
    <row r="1319" ht="15"/>
    <row r="1320" ht="15"/>
    <row r="1321" ht="15"/>
    <row r="1323" ht="15"/>
    <row r="1324" ht="15"/>
  </sheetData>
  <dataValidations count="2">
    <dataValidation allowBlank="1" showInputMessage="1" showErrorMessage="1" sqref="E1" xr:uid="{920C6338-E771-4DAE-8C89-92A9093EA4DE}"/>
    <dataValidation type="list" allowBlank="1" showInputMessage="1" showErrorMessage="1" sqref="E2:E4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1"/>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8.69921875" style="24" customWidth="1"/>
    <col min="10" max="10" width="14.796875" style="24" customWidth="1"/>
    <col min="11" max="11" width="73.79687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45953.983921296298</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45953.983921296298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45953.983921296298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45953.983921296298</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45953.983921296298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45953.983921296298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45953.983921296298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45953.983921296298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45953.983921296298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45953.983921296298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45953.983921296298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45953.983921296298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45953.983921296298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45953.983921296298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45953.983921296298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45953.983921296298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45953.983921296298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45953.983921296298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45953.983921296298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45953.983921296298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45953.983921296298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45953.983921296298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45953.983921296298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45953.983921296298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45953.983921296298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45953.983921296298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45953.983921296298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45953.983921296298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45953.983921296298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45953.983921296298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45953.983921296298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45953.983921296298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45953.983921296298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45953.983921296298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45953.983921296298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45953.983921296298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45953.983921296298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45953.983921296298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45953.983921296298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45953.983921296298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45953.983921296298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45953.983921296298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45953.983921296298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45953.983921296298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45953.983921296298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45953.983921296298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45953.983921296298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45953.983921296298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45953.983921296298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45953.983921296298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45953.983921296298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45953.983921296298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45953.983921296298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45953.983921296298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45953.983921296298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45953.983921296298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45953.983921296298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45953.983921296298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45953.983921296298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45953.983921296298</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45953.983921296298</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45953.983921296298</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45953.983921296298</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45953.983921296298</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45953.983921296298</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45953.983921296298</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45953.983921296298</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45953.983921296298</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45953.983921296298</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45953.983921296298</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45953.983921296298</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45953.983921296298</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45953.983921296298</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45953.983921296298</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45953.983921296298</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45953.983921296298</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45953.983921296298</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45953.983921296298</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45953.983921296298</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45953.983921296298</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45953.983921296298</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45953.983921296298</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45953.983921296298</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45953.983921296298</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45953.983921296298</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45953.983921296298</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45953.983921296298</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45953.983921296298</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45953.983921296298</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45953.983921296298</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45953.983921296298</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45953.983921296298</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45953.983921296298</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45953.983921296298</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45953.983921296298</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45953.983921296298</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45953.983921296298</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45953.983921296298</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45953.983921296298</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45953.983921296298</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45953.983921296298</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45953.983921296298</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45953.983921296298</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45953.983921296298</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45953.983921296298</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45953.983921296298</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45953.983921296298</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45953.983921296298</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45953.983921296298</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45953.983921296298</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45953.983921296298</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45953.983921296298</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45953.983921296298</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45953.983921296298</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45953.983921296298</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45953.983921296298</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45953.983921296298</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45953.983921296298</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45953.983921296298</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45953.983921296298</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45953.983921296298</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45953.983921296298</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45953.983921296298</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45953.983921296298</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45953.983921296298</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45953.983921296298</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45953.983921296298</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45953.983921296298</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45953.983921296298</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45953.983921296298</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45953.983921296298</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45953.983921296298</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45953.983921296298</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45953.983921296298</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45953.983921296298</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45953.983921296298</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45953.983921296298</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45953.983921296298</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45953.983921296298</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45953.983921296298</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45953.983921296298</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45953.983921296298</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45953.983921296298</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45953.983921296298</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45953.983921296298</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45953.983921296298</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45953.983921296298</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45953.983921296298</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45953.983921296298</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45953.983921296298</v>
      </c>
      <c r="H151" s="109"/>
      <c r="I151" s="105" t="str">
        <f>IFERROR(VLOOKUP(D151,DB!A:F,6,0),"")</f>
        <v/>
      </c>
      <c r="J151" s="104" t="str">
        <f>IFERROR(VLOOKUP(D151,DB!A:G,7,0),"")</f>
        <v/>
      </c>
      <c r="K151" s="110"/>
      <c r="L151" s="111" t="str">
        <f>IFERROR(VLOOKUP(D151,DB!A:I,9,0),"")</f>
        <v/>
      </c>
    </row>
  </sheetData>
  <dataValidations count="2">
    <dataValidation allowBlank="1" showInputMessage="1" showErrorMessage="1" sqref="E1" xr:uid="{380493DB-286A-4683-AF55-C78F04945A49}"/>
    <dataValidation type="list" allowBlank="1" showInputMessage="1" showErrorMessage="1" sqref="E2:E15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2025-10-23T20:36:51Z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