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56" documentId="13_ncr:1_{F6CB121F-512D-4AA6-A0C1-0FB36C537598}" xr6:coauthVersionLast="47" xr6:coauthVersionMax="47" xr10:uidLastSave="{7D0A8CCA-1FD5-441C-BD9D-FA2C567FE35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1"/>
  <c r="I3" i="1"/>
  <c r="J3" i="1"/>
  <c r="L3" i="1"/>
  <c r="L2" i="5"/>
  <c r="B2" i="4"/>
  <c r="G2" i="4"/>
  <c r="I2" i="4"/>
  <c r="J2" i="4"/>
  <c r="L2" i="4"/>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alcChain>
</file>

<file path=xl/sharedStrings.xml><?xml version="1.0" encoding="utf-8"?>
<sst xmlns="http://schemas.openxmlformats.org/spreadsheetml/2006/main" count="178605" uniqueCount="39087">
  <si>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</si>
  <si>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</si>
  <si>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</si>
  <si>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</si>
  <si>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</si>
  <si>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</si>
  <si>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</si>
  <si>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</si>
  <si>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</si>
  <si>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</si>
  <si>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</si>
  <si>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</si>
  <si>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</si>
  <si>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</si>
  <si>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</si>
  <si>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</si>
  <si>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</si>
  <si>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</si>
  <si>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</si>
  <si>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</si>
  <si>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</si>
  <si>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</si>
  <si>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</si>
  <si>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</si>
  <si>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</si>
  <si>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</si>
  <si>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</si>
  <si>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</si>
  <si>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</si>
  <si>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</si>
  <si>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</si>
  <si>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</si>
  <si>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</si>
  <si>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</si>
  <si>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</si>
  <si>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</si>
  <si>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</si>
  <si>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</si>
  <si>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</si>
  <si>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</si>
  <si>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</si>
  <si>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</si>
  <si>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</si>
  <si>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</si>
  <si>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</si>
  <si>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</si>
  <si>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</si>
  <si>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</si>
  <si>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</si>
  <si>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</si>
  <si>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</si>
  <si>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</si>
  <si>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</si>
  <si>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</si>
  <si>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</si>
  <si>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</si>
  <si>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</si>
  <si>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</si>
  <si>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</si>
  <si>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</si>
  <si>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</si>
  <si>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</si>
  <si>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</si>
  <si>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</si>
  <si>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</si>
  <si>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</si>
  <si>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</si>
  <si>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</si>
  <si>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</si>
  <si>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</si>
  <si>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</si>
  <si>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</si>
  <si>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</si>
  <si>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</si>
  <si>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</si>
  <si>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</si>
  <si>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</si>
  <si>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</si>
  <si>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</si>
  <si>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</si>
  <si>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</si>
  <si>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</si>
  <si>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</si>
  <si>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</si>
  <si>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</si>
  <si>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</si>
  <si>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</si>
  <si>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</si>
  <si>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</si>
  <si>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</si>
  <si>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</si>
  <si>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</si>
  <si>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</si>
  <si>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</si>
  <si>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</si>
  <si>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</si>
  <si>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</si>
  <si>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</si>
  <si>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</si>
  <si>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</si>
  <si>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</si>
  <si>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</si>
  <si>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</si>
  <si>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</si>
  <si>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</si>
  <si>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</si>
  <si>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</si>
  <si>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</si>
  <si>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</si>
  <si>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</si>
  <si>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</si>
  <si>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</si>
  <si>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</si>
  <si>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</si>
  <si>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</si>
  <si>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</si>
  <si>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</si>
  <si>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</si>
  <si>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</si>
  <si>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</si>
  <si>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</si>
  <si>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</si>
  <si>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</si>
  <si>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</si>
  <si>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</si>
  <si>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</si>
  <si>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</si>
  <si>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</si>
  <si>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</si>
  <si>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</si>
  <si>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</si>
  <si>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</si>
  <si>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</si>
  <si>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</si>
  <si>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</si>
  <si>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</si>
  <si>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</si>
  <si>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</si>
  <si>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</si>
  <si>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</si>
  <si>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</si>
  <si>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</si>
  <si>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</si>
  <si>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</si>
  <si>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</si>
  <si>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</si>
  <si>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</si>
  <si>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</si>
  <si>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</si>
  <si>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</si>
  <si>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</si>
  <si>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</si>
  <si>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</si>
  <si>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</si>
  <si>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</si>
  <si>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</si>
  <si>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</si>
  <si>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</si>
  <si>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</si>
  <si>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</si>
  <si>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</si>
  <si>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</si>
  <si>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</si>
  <si>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</si>
  <si>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</si>
  <si>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</si>
  <si>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</si>
  <si>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</si>
  <si>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</si>
  <si>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</si>
  <si>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</si>
  <si>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</si>
  <si>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</si>
  <si>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</si>
  <si>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</si>
  <si>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</si>
  <si>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</si>
  <si>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</si>
  <si>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</si>
  <si>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</si>
  <si>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</si>
  <si>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</si>
  <si>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</si>
  <si>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</si>
  <si>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</si>
  <si>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</si>
  <si>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</si>
  <si>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</si>
  <si>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</si>
  <si>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</si>
  <si>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</si>
  <si>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</si>
  <si>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</si>
  <si>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</si>
  <si>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</si>
  <si>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</si>
  <si>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</si>
  <si>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</si>
  <si>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</si>
  <si>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</si>
  <si>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</si>
  <si>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</si>
  <si>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</si>
  <si>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</si>
  <si>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</si>
  <si>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</si>
  <si>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</si>
  <si>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</si>
  <si>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</si>
  <si>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</si>
  <si>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</si>
  <si>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</si>
  <si>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</si>
  <si>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</si>
  <si>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</si>
  <si>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</si>
  <si>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</si>
  <si>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</si>
  <si>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</si>
  <si>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</si>
  <si>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</si>
  <si>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</si>
  <si>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</si>
  <si>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</si>
  <si>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</si>
  <si>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</si>
  <si>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</si>
  <si>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</si>
  <si>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</si>
  <si>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</si>
  <si>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</si>
  <si>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</si>
  <si>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</si>
  <si>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</si>
  <si>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</si>
  <si>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</si>
  <si>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</si>
  <si>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</si>
  <si>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</si>
  <si>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</si>
  <si>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</si>
  <si>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</si>
  <si>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</si>
  <si>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</si>
  <si>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</si>
  <si>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</si>
  <si>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</si>
  <si>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</si>
  <si>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</si>
  <si>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</si>
  <si>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</si>
  <si>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</si>
  <si>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</si>
  <si>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</si>
  <si>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</si>
  <si>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</si>
  <si>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</si>
  <si>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</si>
  <si>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</si>
  <si>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</si>
  <si>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</si>
  <si>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</si>
  <si>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</si>
  <si>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</si>
  <si>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</si>
  <si>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</si>
  <si>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</si>
  <si>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</si>
  <si>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</si>
  <si>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</si>
  <si>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</si>
  <si>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</si>
  <si>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</si>
  <si>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</si>
  <si>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</si>
  <si>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</si>
  <si>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</si>
  <si>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</si>
  <si>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</si>
  <si>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</si>
  <si>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</si>
  <si>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</si>
  <si>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</si>
  <si>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</si>
  <si>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</si>
  <si>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</si>
  <si>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</si>
  <si>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</si>
  <si>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</si>
  <si>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</si>
  <si>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</si>
  <si>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</si>
  <si>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</si>
  <si>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</si>
  <si>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</si>
  <si>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</si>
  <si>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</si>
  <si>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</si>
  <si>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</si>
  <si>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</si>
  <si>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</si>
  <si>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</si>
  <si>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</si>
  <si>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</si>
  <si>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</si>
  <si>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</si>
  <si>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</si>
  <si>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</si>
  <si>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</si>
  <si>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</si>
  <si>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</si>
  <si>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</si>
  <si>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</si>
  <si>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</si>
  <si>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</si>
  <si>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</si>
  <si>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</si>
  <si>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</si>
  <si>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</si>
  <si>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</si>
  <si>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</si>
  <si>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</si>
  <si>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</si>
  <si>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</si>
  <si>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</si>
  <si>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</si>
  <si>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</si>
  <si>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</si>
  <si>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</si>
  <si>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</si>
  <si>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</si>
  <si>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</si>
  <si>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</si>
  <si>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</si>
  <si>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</si>
  <si>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</si>
  <si>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</si>
  <si>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</si>
  <si>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</si>
  <si>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</si>
  <si>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</si>
  <si>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</si>
  <si>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</si>
  <si>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</si>
  <si>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</si>
  <si>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</si>
  <si>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</si>
  <si>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</si>
  <si>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</si>
  <si>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</si>
  <si>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</si>
  <si>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</si>
  <si>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</si>
  <si>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</si>
  <si>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</si>
  <si>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</si>
  <si>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</si>
  <si>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</si>
  <si>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</si>
  <si>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</si>
  <si>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</si>
  <si>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</si>
  <si>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</si>
  <si>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</si>
  <si>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</si>
  <si>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</si>
  <si>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</si>
  <si>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</si>
  <si>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</si>
  <si>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</si>
  <si>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</si>
  <si>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</si>
  <si>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</si>
  <si>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</si>
  <si>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</si>
  <si>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</si>
  <si>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</si>
  <si>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</si>
  <si>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</si>
  <si>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</si>
  <si>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</si>
  <si>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</si>
  <si>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</si>
  <si>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</si>
  <si>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</si>
  <si>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</si>
  <si>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</si>
  <si>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</si>
  <si>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</si>
  <si>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</si>
  <si>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</si>
  <si>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</si>
  <si>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</si>
  <si>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</si>
  <si>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</si>
  <si>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</si>
  <si>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</si>
  <si>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</si>
  <si>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</si>
  <si>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</si>
  <si>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</si>
  <si>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</si>
  <si>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</si>
  <si>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</si>
  <si>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</si>
  <si>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</si>
  <si>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</si>
  <si>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</si>
  <si>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</si>
  <si>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</si>
  <si>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</si>
  <si>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</si>
  <si>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</si>
  <si>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</si>
  <si>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</si>
  <si>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</si>
  <si>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</si>
  <si>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</si>
  <si>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</si>
  <si>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</si>
  <si>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</si>
  <si>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</si>
  <si>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</si>
  <si>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</si>
  <si>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</si>
  <si>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</si>
  <si>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</si>
  <si>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</si>
  <si>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</si>
  <si>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</si>
  <si>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</si>
  <si>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</si>
  <si>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</si>
  <si>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</si>
  <si>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</si>
  <si>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</si>
  <si>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</si>
  <si>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</si>
  <si>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</si>
  <si>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</si>
  <si>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</si>
  <si>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</si>
  <si>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</si>
  <si>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</si>
  <si>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</si>
  <si>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</si>
  <si>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</si>
  <si>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</si>
  <si>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</si>
  <si>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</si>
  <si>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</si>
  <si>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</si>
  <si>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</si>
  <si>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</si>
  <si>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</si>
  <si>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</si>
  <si>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</si>
  <si>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</si>
  <si>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</si>
  <si>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</si>
  <si>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</si>
  <si>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</si>
  <si>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</si>
  <si>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</si>
  <si>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</si>
  <si>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</si>
  <si>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</si>
  <si>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</si>
  <si>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</si>
  <si>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</si>
  <si>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</si>
  <si>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</si>
  <si>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</si>
  <si>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</si>
  <si>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</si>
  <si>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</si>
  <si>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</si>
  <si>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</si>
  <si>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</si>
  <si>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</si>
  <si>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</si>
  <si>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</si>
  <si>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</si>
  <si>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</si>
  <si>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</si>
  <si>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</si>
  <si>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</si>
  <si>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</si>
  <si>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</si>
  <si>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</si>
  <si>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</si>
  <si>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</si>
  <si>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</si>
  <si>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</si>
  <si>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</si>
  <si>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</si>
  <si>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</si>
  <si>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</si>
  <si>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</si>
  <si>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</si>
  <si>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</si>
  <si>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</si>
  <si>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</si>
  <si>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</si>
  <si>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</si>
  <si>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</si>
  <si>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</si>
  <si>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</si>
  <si>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</si>
  <si>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</si>
  <si>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</si>
  <si>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</si>
  <si>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</si>
  <si>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</si>
  <si>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</si>
  <si>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</si>
  <si>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</si>
  <si>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</si>
  <si>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</si>
  <si>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</si>
  <si>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</si>
  <si>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</si>
  <si>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</si>
  <si>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</si>
  <si>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</si>
  <si>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</si>
  <si>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</si>
  <si>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</si>
  <si>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</si>
  <si>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</si>
  <si>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</si>
  <si>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</si>
  <si>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</si>
  <si>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</si>
  <si>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</si>
  <si>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</si>
  <si>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</si>
  <si>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</si>
  <si>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</si>
  <si>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</si>
  <si>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</si>
  <si>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</si>
  <si>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</si>
  <si>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</si>
  <si>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</si>
  <si>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</si>
  <si>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</si>
  <si>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</si>
  <si>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</si>
  <si>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</si>
  <si>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</si>
  <si>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</si>
  <si>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</si>
  <si>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</si>
  <si>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</si>
  <si>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</si>
  <si>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</si>
  <si>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</si>
  <si>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</si>
  <si>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</si>
  <si>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</si>
  <si>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</si>
  <si>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</si>
  <si>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</si>
  <si>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</si>
  <si>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</si>
  <si>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</si>
  <si>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</si>
  <si>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</si>
  <si>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</si>
  <si>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</si>
  <si>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</si>
  <si>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</si>
  <si>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</si>
  <si>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</si>
  <si>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</si>
  <si>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</si>
  <si>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</si>
  <si>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</si>
  <si>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</si>
  <si>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</si>
  <si>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</si>
  <si>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</si>
  <si>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</si>
  <si>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</si>
  <si>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</si>
  <si>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</si>
  <si>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</si>
  <si>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</si>
  <si>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</si>
  <si>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</si>
  <si>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</si>
  <si>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</si>
  <si>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</si>
  <si>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</si>
  <si>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</si>
  <si>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</si>
  <si>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</si>
  <si>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</si>
  <si>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</si>
  <si>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</si>
  <si>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</si>
  <si>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</si>
  <si>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</si>
  <si>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</si>
  <si>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</si>
  <si>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</si>
  <si>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</si>
  <si>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</si>
  <si>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</si>
  <si>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</si>
  <si>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</si>
  <si>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</si>
  <si>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</si>
  <si>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</si>
  <si>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</si>
  <si>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</si>
  <si>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</si>
  <si>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</si>
  <si>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</si>
  <si>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</si>
  <si>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</si>
  <si>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</si>
  <si>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</si>
  <si>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</si>
  <si>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</si>
  <si>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</si>
  <si>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</si>
  <si>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</si>
  <si>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</si>
  <si>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</si>
  <si>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</si>
  <si>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</si>
  <si>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</si>
  <si>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</si>
  <si>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</si>
  <si>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</si>
  <si>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</si>
  <si>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</si>
  <si>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</si>
  <si>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</si>
  <si>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</si>
  <si>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</si>
  <si>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</si>
  <si>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</si>
  <si>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</si>
  <si>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</si>
  <si>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</si>
  <si>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</si>
  <si>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</si>
  <si>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</si>
  <si>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</si>
  <si>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</si>
  <si>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</si>
  <si>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</si>
  <si>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</si>
  <si>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</si>
  <si>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</si>
  <si>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</si>
  <si>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</si>
  <si>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</si>
  <si>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</si>
  <si>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</si>
  <si>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</si>
  <si>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</si>
  <si>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</si>
  <si>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</si>
  <si>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</si>
  <si>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</si>
  <si>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</si>
  <si>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</si>
  <si>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</si>
  <si>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</si>
  <si>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</si>
  <si>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</si>
  <si>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</si>
  <si>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</si>
  <si>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</si>
  <si>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</si>
  <si>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</si>
  <si>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</si>
  <si>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</si>
  <si>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</si>
  <si>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</si>
  <si>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</si>
  <si>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</si>
  <si>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</si>
  <si>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</si>
  <si>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</si>
  <si>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</si>
  <si>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</si>
  <si>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</si>
  <si>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</si>
  <si>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</si>
  <si>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</si>
  <si>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</si>
  <si>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</si>
  <si>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</si>
  <si>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</si>
  <si>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</si>
  <si>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</si>
  <si>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</si>
  <si>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</si>
  <si>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</si>
  <si>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</si>
  <si>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</si>
  <si>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</si>
  <si>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</si>
  <si>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</si>
  <si>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</si>
  <si>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</si>
  <si>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</si>
  <si>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</si>
  <si>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</si>
  <si>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</si>
  <si>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</si>
  <si>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</si>
  <si>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</si>
  <si>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</si>
  <si>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</si>
  <si>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</si>
  <si>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</si>
  <si>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</si>
  <si>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</si>
  <si>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</si>
  <si>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</si>
  <si>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</si>
  <si>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</si>
  <si>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</si>
  <si>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</si>
  <si>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</si>
  <si>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</si>
  <si>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</si>
  <si>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</si>
  <si>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</si>
  <si>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</si>
  <si>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</si>
  <si>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</si>
  <si>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</si>
  <si>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</si>
  <si>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</si>
  <si>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</si>
  <si>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</si>
  <si>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</si>
  <si>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</si>
  <si>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</si>
  <si>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</si>
  <si>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</si>
  <si>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</si>
  <si>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</si>
  <si>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</si>
  <si>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</si>
  <si>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</si>
  <si>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</si>
  <si>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</si>
  <si>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</si>
  <si>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</si>
  <si>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</si>
  <si>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</si>
  <si>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</si>
  <si>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</si>
  <si>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</si>
  <si>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</si>
  <si>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</si>
  <si>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</si>
  <si>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</si>
  <si>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</si>
  <si>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</si>
  <si>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</si>
  <si>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</si>
  <si>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</si>
  <si>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</si>
  <si>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</si>
  <si>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</si>
  <si>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</si>
  <si>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</si>
  <si>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</si>
  <si>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</si>
  <si>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</si>
  <si>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</si>
  <si>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</si>
  <si>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</si>
  <si>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</si>
  <si>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</si>
  <si>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</si>
  <si>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</si>
  <si>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</si>
  <si>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</si>
  <si>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</si>
  <si>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</si>
  <si>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</si>
  <si>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</si>
  <si>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</si>
  <si>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</si>
  <si>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</si>
  <si>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</si>
  <si>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</si>
  <si>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</si>
  <si>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</si>
  <si>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</si>
  <si>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</si>
  <si>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</si>
  <si>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</si>
  <si>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</si>
  <si>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</si>
  <si>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</si>
  <si>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</si>
  <si>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</si>
  <si>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</si>
  <si>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</si>
  <si>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</si>
  <si>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</si>
  <si>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</si>
  <si>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</si>
  <si>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</si>
  <si>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</si>
  <si>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</si>
  <si>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</si>
  <si>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</si>
  <si>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</si>
  <si>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</si>
  <si>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</si>
  <si>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</si>
  <si>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</si>
  <si>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</si>
  <si>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</si>
  <si>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</si>
  <si>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</si>
  <si>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</si>
  <si>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</si>
  <si>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</si>
  <si>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</si>
  <si>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</si>
  <si>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</si>
  <si>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</si>
  <si>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</si>
  <si>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</si>
  <si>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</si>
  <si>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</si>
  <si>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</si>
  <si>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</si>
  <si>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</si>
  <si>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</si>
  <si>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</si>
  <si>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</si>
  <si>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</si>
  <si>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</si>
  <si>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</si>
  <si>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</si>
  <si>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</si>
  <si>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</si>
  <si>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</si>
  <si>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</si>
  <si>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</si>
  <si>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</si>
  <si>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</si>
  <si>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</si>
  <si>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</si>
  <si>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</si>
  <si>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</si>
  <si>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</si>
  <si>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</si>
  <si>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</si>
  <si>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</si>
  <si>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</si>
  <si>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</si>
  <si>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</si>
  <si>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</si>
  <si>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</si>
  <si>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</si>
  <si>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</si>
  <si>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</si>
  <si>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</si>
  <si>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</si>
  <si>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</si>
  <si>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</si>
  <si>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</si>
  <si>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</si>
  <si>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</si>
  <si>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</si>
  <si>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</si>
  <si>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</si>
  <si>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</si>
  <si>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</si>
  <si>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</si>
  <si>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</si>
  <si>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</si>
  <si>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</si>
  <si>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</si>
  <si>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</si>
  <si>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</si>
  <si>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</si>
  <si>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</si>
  <si>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</si>
  <si>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</si>
  <si>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</si>
  <si>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</si>
  <si>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</si>
  <si>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</si>
  <si>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</si>
  <si>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</si>
  <si>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</si>
  <si>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</si>
  <si>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</si>
  <si>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</si>
  <si>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</si>
  <si>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</si>
  <si>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</si>
  <si>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</si>
  <si>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</si>
  <si>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</si>
  <si>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</si>
  <si>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</si>
  <si>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</si>
  <si>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</si>
  <si>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</si>
  <si>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</si>
  <si>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</si>
  <si>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</si>
  <si>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</si>
  <si>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</si>
  <si>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</si>
  <si>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</si>
  <si>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</si>
  <si>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</si>
  <si>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</si>
  <si>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</si>
  <si>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</si>
  <si>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</si>
  <si>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</si>
  <si>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</si>
  <si>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</si>
  <si>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</si>
  <si>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</si>
  <si>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</si>
  <si>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</si>
  <si>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</si>
  <si>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</si>
  <si>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</si>
  <si>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</si>
  <si>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</si>
  <si>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</si>
  <si>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</si>
  <si>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</si>
  <si>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</si>
  <si>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</si>
  <si>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</si>
  <si>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</si>
  <si>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</si>
  <si>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</si>
  <si>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</si>
  <si>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</si>
  <si>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</si>
  <si>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</si>
  <si>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</si>
  <si>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</si>
  <si>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</si>
  <si>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</si>
  <si>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</si>
  <si>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</si>
  <si>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</si>
  <si>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</si>
  <si>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</si>
  <si>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</si>
  <si>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</si>
  <si>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</si>
  <si>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</si>
  <si>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</si>
  <si>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</si>
  <si>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</si>
  <si>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</si>
  <si>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</si>
  <si>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</si>
  <si>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</si>
  <si>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</si>
  <si>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</si>
  <si>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</si>
  <si>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</si>
  <si>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</si>
  <si>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</si>
  <si>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</si>
  <si>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</si>
  <si>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</si>
  <si>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</si>
  <si>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</si>
  <si>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</si>
  <si>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</si>
  <si>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</si>
  <si>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</si>
  <si>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</si>
  <si>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</si>
  <si>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</si>
  <si>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</si>
  <si>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</si>
  <si>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</si>
  <si>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</si>
  <si>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</si>
  <si>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</si>
  <si>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</si>
  <si>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</si>
  <si>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</si>
  <si>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</si>
  <si>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</si>
  <si>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</si>
  <si>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</si>
  <si>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</si>
  <si>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</si>
  <si>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</si>
  <si>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</si>
  <si>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</si>
  <si>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</si>
  <si>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</si>
  <si>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</si>
  <si>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</si>
  <si>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</si>
  <si>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</si>
  <si>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</si>
  <si>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</si>
  <si>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</si>
  <si>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</si>
  <si>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</si>
  <si>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</si>
  <si>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</si>
  <si>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</si>
  <si>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</si>
  <si>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</si>
  <si>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</si>
  <si>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</si>
  <si>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</si>
  <si>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</si>
  <si>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</si>
  <si>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</si>
  <si>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</si>
  <si>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</si>
  <si>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</si>
  <si>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</si>
  <si>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</si>
  <si>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</si>
  <si>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</si>
  <si>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</si>
  <si>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</si>
  <si>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</si>
  <si>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</si>
  <si>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</si>
  <si>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</si>
  <si>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</si>
  <si>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</si>
  <si>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</si>
  <si>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</si>
  <si>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</si>
  <si>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</si>
  <si>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</si>
  <si>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</si>
  <si>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</si>
  <si>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</si>
  <si>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</si>
  <si>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</si>
  <si>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</si>
  <si>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</si>
  <si>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</si>
  <si>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</si>
  <si>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</si>
  <si>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</si>
  <si>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</si>
  <si>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</si>
  <si>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</si>
  <si>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</si>
  <si>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</si>
  <si>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</si>
  <si>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</si>
  <si>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</si>
  <si>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</si>
  <si>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</si>
  <si>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</si>
  <si>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</si>
  <si>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</si>
  <si>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</si>
  <si>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</si>
  <si>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</si>
  <si>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</si>
  <si>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</si>
  <si>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</si>
  <si>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</si>
  <si>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</si>
  <si>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</si>
  <si>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</si>
  <si>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</si>
  <si>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</si>
  <si>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</si>
  <si>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</si>
  <si>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</si>
  <si>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</si>
  <si>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</si>
  <si>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</si>
  <si>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</si>
  <si>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</si>
  <si>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</si>
  <si>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</si>
  <si>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</si>
  <si>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</si>
  <si>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</si>
  <si>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</si>
  <si>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</si>
  <si>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</si>
  <si>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</si>
  <si>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</si>
  <si>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</si>
  <si>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</si>
  <si>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</si>
  <si>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</si>
  <si>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</si>
  <si>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</si>
  <si>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</si>
  <si>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</si>
  <si>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</si>
  <si>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</si>
  <si>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</si>
  <si>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</si>
  <si>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</si>
  <si>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</si>
  <si>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</si>
  <si>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</si>
  <si>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</si>
  <si>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</si>
  <si>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</si>
  <si>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</si>
  <si>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</si>
  <si>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</si>
  <si>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</si>
  <si>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</si>
  <si>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</si>
  <si>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</si>
  <si>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</si>
  <si>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</si>
  <si>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</si>
  <si>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</si>
  <si>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</si>
  <si>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</si>
  <si>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</si>
  <si>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</si>
  <si>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</si>
  <si>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</si>
  <si>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</si>
  <si>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</si>
  <si>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</si>
  <si>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</si>
  <si>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</si>
  <si>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</si>
  <si>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</si>
  <si>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</si>
  <si>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</si>
  <si>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</si>
  <si>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</si>
  <si>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</si>
  <si>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</si>
  <si>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</si>
  <si>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</si>
  <si>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</si>
  <si>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</si>
  <si>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</si>
  <si>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</si>
  <si>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</si>
  <si>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</si>
  <si>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</si>
  <si>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</si>
  <si>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</si>
  <si>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</si>
  <si>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</si>
  <si>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</si>
  <si>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</si>
  <si>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</si>
  <si>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</si>
  <si>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</si>
  <si>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</si>
  <si>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</si>
  <si>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</si>
  <si>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</si>
  <si>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</si>
  <si>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</si>
  <si>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</si>
  <si>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</si>
  <si>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</si>
  <si>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</si>
  <si>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</si>
  <si>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</si>
  <si>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</si>
  <si>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</si>
  <si>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</si>
  <si>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</si>
  <si>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</si>
  <si>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</si>
  <si>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</si>
  <si>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</si>
  <si>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</si>
  <si>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</si>
  <si>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</si>
  <si>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</si>
  <si>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</si>
  <si>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</si>
  <si>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</si>
  <si>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</si>
  <si>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</si>
  <si>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</si>
  <si>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</si>
  <si>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</si>
  <si>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</si>
  <si>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</si>
  <si>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</si>
  <si>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</si>
  <si>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</si>
  <si>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</si>
  <si>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</si>
  <si>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</si>
  <si>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</si>
  <si>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</si>
  <si>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</si>
  <si>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</si>
  <si>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</si>
  <si>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</si>
  <si>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</si>
  <si>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</si>
  <si>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</si>
  <si>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</si>
  <si>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</si>
  <si>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</si>
  <si>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</si>
  <si>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</si>
  <si>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</si>
  <si>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</si>
  <si>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</si>
  <si>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</si>
  <si>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</si>
  <si>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</si>
  <si>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</si>
  <si>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</si>
  <si>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</si>
  <si>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</si>
  <si>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</si>
  <si>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</si>
  <si>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</si>
  <si>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</si>
  <si>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</si>
  <si>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</si>
  <si>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</si>
  <si>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</si>
  <si>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</si>
  <si>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</si>
  <si>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</si>
  <si>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</si>
  <si>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</si>
  <si>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</si>
  <si>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</si>
  <si>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</si>
  <si>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</si>
  <si>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</si>
  <si>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</si>
  <si>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</si>
  <si>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</si>
  <si>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</si>
  <si>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</si>
  <si>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</si>
  <si>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</si>
  <si>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</si>
  <si>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</si>
  <si>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</si>
  <si>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</si>
  <si>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</si>
  <si>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</si>
  <si>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</si>
  <si>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</si>
  <si>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</si>
  <si>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</si>
  <si>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</si>
  <si>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</si>
  <si>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</si>
  <si>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</si>
  <si>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</si>
  <si>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</si>
  <si>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</si>
  <si>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</si>
  <si>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</si>
  <si>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</si>
  <si>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</si>
  <si>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</si>
  <si>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</si>
  <si>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</si>
  <si>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</si>
  <si>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</si>
  <si>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</si>
  <si>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</si>
  <si>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</si>
  <si>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</si>
  <si>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</si>
  <si>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</si>
  <si>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</si>
  <si>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</si>
  <si>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</si>
  <si>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</si>
  <si>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</si>
  <si>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</si>
  <si>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</si>
  <si>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</si>
  <si>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</si>
  <si>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</si>
  <si>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</si>
  <si>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</si>
  <si>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</si>
  <si>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</si>
  <si>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</si>
  <si>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</si>
  <si>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</si>
  <si>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</si>
  <si>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</si>
  <si>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</si>
  <si>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</si>
  <si>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</si>
  <si>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</si>
  <si>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</si>
  <si>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</si>
  <si>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</si>
  <si>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</si>
  <si>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</si>
  <si>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</si>
  <si>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</si>
  <si>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</si>
  <si>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</si>
  <si>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</si>
  <si>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</si>
  <si>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</si>
  <si>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</si>
  <si>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</si>
  <si>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</si>
  <si>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</si>
  <si>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</si>
  <si>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</si>
  <si>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</si>
  <si>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</si>
  <si>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</si>
  <si>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</si>
  <si>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</si>
  <si>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</si>
  <si>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</si>
  <si>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</si>
  <si>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</si>
  <si>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</si>
  <si>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</si>
  <si>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</si>
  <si>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</si>
  <si>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</si>
  <si>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</si>
  <si>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</si>
  <si>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</si>
  <si>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</si>
  <si>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</si>
  <si>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</si>
  <si>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</si>
  <si>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</si>
  <si>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</si>
  <si>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</si>
  <si>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</si>
  <si>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</si>
  <si>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</si>
  <si>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</si>
  <si>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</si>
  <si>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</si>
  <si>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</si>
  <si>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</si>
  <si>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</si>
  <si>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</si>
  <si>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</si>
  <si>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</si>
  <si>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</si>
  <si>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</si>
  <si>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</si>
  <si>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</si>
  <si>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</si>
  <si>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</si>
  <si>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</si>
  <si>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</si>
  <si>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</si>
  <si>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</si>
  <si>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</si>
  <si>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</si>
  <si>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</si>
  <si>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</si>
  <si>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</si>
  <si>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</si>
  <si>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</si>
  <si>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</si>
  <si>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</si>
  <si>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</si>
  <si>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</si>
  <si>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</si>
  <si>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</si>
  <si>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</si>
  <si>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</si>
  <si>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</si>
  <si>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</si>
  <si>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</si>
  <si>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</si>
  <si>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</si>
  <si>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</si>
  <si>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</si>
  <si>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</si>
  <si>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</si>
  <si>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</si>
  <si>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</si>
  <si>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</si>
  <si>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</si>
  <si>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</si>
  <si>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</si>
  <si>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</si>
  <si>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</si>
  <si>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</si>
  <si>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</si>
  <si>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</si>
  <si>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</si>
  <si>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</si>
  <si>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</si>
  <si>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</si>
  <si>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</si>
  <si>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</si>
  <si>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</si>
  <si>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</si>
  <si>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</si>
  <si>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</si>
  <si>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</si>
  <si>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</si>
  <si>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</si>
  <si>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</si>
  <si>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</si>
  <si>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</si>
  <si>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</si>
  <si>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</si>
  <si>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</si>
  <si>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</si>
  <si>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</si>
  <si>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</si>
  <si>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</si>
  <si>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</si>
  <si>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</si>
  <si>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</si>
  <si>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</si>
  <si>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</si>
  <si>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</si>
  <si>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</si>
  <si>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</si>
  <si>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</si>
  <si>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</si>
  <si>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</si>
  <si>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</si>
  <si>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</si>
  <si>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</si>
  <si>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</si>
  <si>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</si>
  <si>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</si>
  <si>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</si>
  <si>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</si>
  <si>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</si>
  <si>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</si>
  <si>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</si>
  <si>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</si>
  <si>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</si>
  <si>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</si>
  <si>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</si>
  <si>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</si>
  <si>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</si>
  <si>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</si>
  <si>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</si>
  <si>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</si>
  <si>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</si>
  <si>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</si>
  <si>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</si>
  <si>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</si>
  <si>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</si>
  <si>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</si>
  <si>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</si>
  <si>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</si>
  <si>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</si>
  <si>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</si>
  <si>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</si>
  <si>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</si>
  <si>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</si>
  <si>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</si>
  <si>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</si>
  <si>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</si>
  <si>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</si>
  <si>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</si>
  <si>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</si>
  <si>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</si>
  <si>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</si>
  <si>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</si>
  <si>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</si>
  <si>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</si>
  <si>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</si>
  <si>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</si>
  <si>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</si>
  <si>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</si>
  <si>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</si>
  <si>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</si>
  <si>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</si>
  <si>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</si>
  <si>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</si>
  <si>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</si>
  <si>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</si>
  <si>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</si>
  <si>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</si>
  <si>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</si>
  <si>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</si>
  <si>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</si>
  <si>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</si>
  <si>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</si>
  <si>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</si>
  <si>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</si>
  <si>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</si>
  <si>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</si>
  <si>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</si>
  <si>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</si>
  <si>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</si>
  <si>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</si>
  <si>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</si>
  <si>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</si>
  <si>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</si>
  <si>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</si>
  <si>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</si>
  <si>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</si>
  <si>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</si>
  <si>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</si>
  <si>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</si>
  <si>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</si>
  <si>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</si>
  <si>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</si>
  <si>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</si>
  <si>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</si>
  <si>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</si>
  <si>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</si>
  <si>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</si>
  <si>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</si>
  <si>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</si>
  <si>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</si>
  <si>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</si>
  <si>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</si>
  <si>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</si>
  <si>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</si>
  <si>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</si>
  <si>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</si>
  <si>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</si>
  <si>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</si>
  <si>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</si>
  <si>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</si>
  <si>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</si>
  <si>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</si>
  <si>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</si>
  <si>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</si>
  <si>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</si>
  <si>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</si>
  <si>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</si>
  <si>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</si>
  <si>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</si>
  <si>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</si>
  <si>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</si>
  <si>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</si>
  <si>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</si>
  <si>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</si>
  <si>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</si>
  <si>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</si>
  <si>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</si>
  <si>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</si>
  <si>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</si>
  <si>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</si>
  <si>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</si>
  <si>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</si>
  <si>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</si>
  <si>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</si>
  <si>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</si>
  <si>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</si>
  <si>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</si>
  <si>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</si>
  <si>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</si>
  <si>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</si>
  <si>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</si>
  <si>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</si>
  <si>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</si>
  <si>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</si>
  <si>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</si>
  <si>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</si>
  <si>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</si>
  <si>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</si>
  <si>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</si>
  <si>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</si>
  <si>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</si>
  <si>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</si>
  <si>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</si>
  <si>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</si>
  <si>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</si>
  <si>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</si>
  <si>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</si>
  <si>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</si>
  <si>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</si>
  <si>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</si>
  <si>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</si>
  <si>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</si>
  <si>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</si>
  <si>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</si>
  <si>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</si>
  <si>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</si>
  <si>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</si>
  <si>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</si>
  <si>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</si>
  <si>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</si>
  <si>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</si>
  <si>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</si>
  <si>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</si>
  <si>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</si>
  <si>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</si>
  <si>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</si>
  <si>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</si>
  <si>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</si>
  <si>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</si>
  <si>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</si>
  <si>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</si>
  <si>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</si>
  <si>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</si>
  <si>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</si>
  <si>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</si>
  <si>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</si>
  <si>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</si>
  <si>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</si>
  <si>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</si>
  <si>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</si>
  <si>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</si>
  <si>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</si>
  <si>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</si>
  <si>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</si>
  <si>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</si>
  <si>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</si>
  <si>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</si>
  <si>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</si>
  <si>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</si>
  <si>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</si>
  <si>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</si>
  <si>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</si>
  <si>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</si>
  <si>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</si>
  <si>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</si>
  <si>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</si>
  <si>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</si>
  <si>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</si>
  <si>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</si>
  <si>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</si>
  <si>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</si>
  <si>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</si>
  <si>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</si>
  <si>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</si>
  <si>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</si>
  <si>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</si>
  <si>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</si>
  <si>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</si>
  <si>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</si>
  <si>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</si>
  <si>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</si>
  <si>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</si>
  <si>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</si>
  <si>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</si>
  <si>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</si>
  <si>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</si>
  <si>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</si>
  <si>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</si>
  <si>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</si>
  <si>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</si>
  <si>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</si>
  <si>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</si>
  <si>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</si>
  <si>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</si>
  <si>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</si>
  <si>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</si>
  <si>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</si>
  <si>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</si>
  <si>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</si>
  <si>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</si>
  <si>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</si>
  <si>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</si>
  <si>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</si>
  <si>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</si>
  <si>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</si>
  <si>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</si>
  <si>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</si>
  <si>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</si>
  <si>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</si>
  <si>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</si>
  <si>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</si>
  <si>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</si>
  <si>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</si>
  <si>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</si>
  <si>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</si>
  <si>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</si>
  <si>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</si>
  <si>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</si>
  <si>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</si>
  <si>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</si>
  <si>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</si>
  <si>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</si>
  <si>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</si>
  <si>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</si>
  <si>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</si>
  <si>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</si>
  <si>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</si>
  <si>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</si>
  <si>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</si>
  <si>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</si>
  <si>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</si>
  <si>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</si>
  <si>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</si>
  <si>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</si>
  <si>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</si>
  <si>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</si>
  <si>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</si>
  <si>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</si>
  <si>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</si>
  <si>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</si>
  <si>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</si>
  <si>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</si>
  <si>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</si>
  <si>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</si>
  <si>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</si>
  <si>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</si>
  <si>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</si>
  <si>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</si>
  <si>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</si>
  <si>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</si>
  <si>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</si>
  <si>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</si>
  <si>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</si>
  <si>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</si>
  <si>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</si>
  <si>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</si>
  <si>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</si>
  <si>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</si>
  <si>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</si>
  <si>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</si>
  <si>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</si>
  <si>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</si>
  <si>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</si>
  <si>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</si>
  <si>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</si>
  <si>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</si>
  <si>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</si>
  <si>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</si>
  <si>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</si>
  <si>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</si>
  <si>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</si>
  <si>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</si>
  <si>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</si>
  <si>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</si>
  <si>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</si>
  <si>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</si>
  <si>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</si>
  <si>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</si>
  <si>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</si>
  <si>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</si>
  <si>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</si>
  <si>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</si>
  <si>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</si>
  <si>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</si>
  <si>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</si>
  <si>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</si>
  <si>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</si>
  <si>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</si>
  <si>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</si>
  <si>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</si>
  <si>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</si>
  <si>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</si>
  <si>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</si>
  <si>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</si>
  <si>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</si>
  <si>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</si>
  <si>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</si>
  <si>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</si>
  <si>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</si>
  <si>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</si>
  <si>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</si>
  <si>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</si>
  <si>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</si>
  <si>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</si>
  <si>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</si>
  <si>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</si>
  <si>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</si>
  <si>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</si>
  <si>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</si>
  <si>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</si>
  <si>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</si>
  <si>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</si>
  <si>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</si>
  <si>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</si>
  <si>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</si>
  <si>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</si>
  <si>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</si>
  <si>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</si>
  <si>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</si>
  <si>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</si>
  <si>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</si>
  <si>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</si>
  <si>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</si>
  <si>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</si>
  <si>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</si>
  <si>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</si>
  <si>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</si>
  <si>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</si>
  <si>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</si>
  <si>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</si>
  <si>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</si>
  <si>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</si>
  <si>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</si>
  <si>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</si>
  <si>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</si>
  <si>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</si>
  <si>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</si>
  <si>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</si>
  <si>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</si>
  <si>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</si>
  <si>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</si>
  <si>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</si>
  <si>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</si>
  <si>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</si>
  <si>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</si>
  <si>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</si>
  <si>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</si>
  <si>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</si>
  <si>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</si>
  <si>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</si>
  <si>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</si>
  <si>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</si>
  <si>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</si>
  <si>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</si>
  <si>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</si>
  <si>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</si>
  <si>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</si>
  <si>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</si>
  <si>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</si>
  <si>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</si>
  <si>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</si>
  <si>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</si>
  <si>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</si>
  <si>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</si>
  <si>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</si>
  <si>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</si>
  <si>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</si>
  <si>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</si>
  <si>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</si>
  <si>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</si>
  <si>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</si>
  <si>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</si>
  <si>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</si>
  <si>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</si>
  <si>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</si>
  <si>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</si>
  <si>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</si>
  <si>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</si>
  <si>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</si>
  <si>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</si>
  <si>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</si>
  <si>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</si>
  <si>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</si>
  <si>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</si>
  <si>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</si>
  <si>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</si>
  <si>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</si>
  <si>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</si>
  <si>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</si>
  <si>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</si>
  <si>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</si>
  <si>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</si>
  <si>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</si>
  <si>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</si>
  <si>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</si>
  <si>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</si>
  <si>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</si>
  <si>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</si>
  <si>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</si>
  <si>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</si>
  <si>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</si>
  <si>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</si>
  <si>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</si>
  <si>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</si>
  <si>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</si>
  <si>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</si>
  <si>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</si>
  <si>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</si>
  <si>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</si>
  <si>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</si>
  <si>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</si>
  <si>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</si>
  <si>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</si>
  <si>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</si>
  <si>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</si>
  <si>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</si>
  <si>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</si>
  <si>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</si>
  <si>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</si>
  <si>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</si>
  <si>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</si>
  <si>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</si>
  <si>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</si>
  <si>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</si>
  <si>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</si>
  <si>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</si>
  <si>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</si>
  <si>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</si>
  <si>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</si>
  <si>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</si>
  <si>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</si>
  <si>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</si>
  <si>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</si>
  <si>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</si>
  <si>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</si>
  <si>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</si>
  <si>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</si>
  <si>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</si>
  <si>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</si>
  <si>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</si>
  <si>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</si>
  <si>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</si>
  <si>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</si>
  <si>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</si>
  <si>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</si>
  <si>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</si>
  <si>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</si>
  <si>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</si>
  <si>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</si>
  <si>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</si>
  <si>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</si>
  <si>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</si>
  <si>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</si>
  <si>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</si>
  <si>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</si>
  <si>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</si>
  <si>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</si>
  <si>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</si>
  <si>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</si>
  <si>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</si>
  <si>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</si>
  <si>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</si>
  <si>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</si>
  <si>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</si>
  <si>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</si>
  <si>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</si>
  <si>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</si>
  <si>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</si>
  <si>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</si>
  <si>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</si>
  <si>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</si>
  <si>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</si>
  <si>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</si>
  <si>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</si>
  <si>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</si>
  <si>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</si>
  <si>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</si>
  <si>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</si>
  <si>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</si>
  <si>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</si>
  <si>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</si>
  <si>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</si>
  <si>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</si>
  <si>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</si>
  <si>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</si>
  <si>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</si>
  <si>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</si>
  <si>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</si>
  <si>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</si>
  <si>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</si>
  <si>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</si>
  <si>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</si>
  <si>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</si>
  <si>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</si>
  <si>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</si>
  <si>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</si>
  <si>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</si>
  <si>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</si>
  <si>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</si>
  <si>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</si>
  <si>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</si>
  <si>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</si>
  <si>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</si>
  <si>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</si>
  <si>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</si>
  <si>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</si>
  <si>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</si>
  <si>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</si>
  <si>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</si>
  <si>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</si>
  <si>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</si>
  <si>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</si>
  <si>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</si>
  <si>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</si>
  <si>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</si>
  <si>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</si>
  <si>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</si>
  <si>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</si>
  <si>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</si>
  <si>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</si>
  <si>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</si>
  <si>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</si>
  <si>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</si>
  <si>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</si>
  <si>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</si>
  <si>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</si>
  <si>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</si>
  <si>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</si>
  <si>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</si>
  <si>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</si>
  <si>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</si>
  <si>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</si>
  <si>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</si>
  <si>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</si>
  <si>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</si>
  <si>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</si>
  <si>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</si>
  <si>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</si>
  <si>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</si>
  <si>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</si>
  <si>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</si>
  <si>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</si>
  <si>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</si>
  <si>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</si>
  <si>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</si>
  <si>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</si>
  <si>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</si>
  <si>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</si>
  <si>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</si>
  <si>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</si>
  <si>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</si>
  <si>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</si>
  <si>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</si>
  <si>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</si>
  <si>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</si>
  <si>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</si>
  <si>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</si>
  <si>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</si>
  <si>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</si>
  <si>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</si>
  <si>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</si>
  <si>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</si>
  <si>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</si>
  <si>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</si>
  <si>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</si>
  <si>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</si>
  <si>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</si>
  <si>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</si>
  <si>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</si>
  <si>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</si>
  <si>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</si>
  <si>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</si>
  <si>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</si>
  <si>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</si>
  <si>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</si>
  <si>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</si>
  <si>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</si>
  <si>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</si>
  <si>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</si>
  <si>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</si>
  <si>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</si>
  <si>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</si>
  <si>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</si>
  <si>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</si>
  <si>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</si>
  <si>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</si>
  <si>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</si>
  <si>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</si>
  <si>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</si>
  <si>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</si>
  <si>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</si>
  <si>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</si>
  <si>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</si>
  <si>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</si>
  <si>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</si>
  <si>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</si>
  <si>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</si>
  <si>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</si>
  <si>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</si>
  <si>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</si>
  <si>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</si>
  <si>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</si>
  <si>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</si>
  <si>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</si>
  <si>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</si>
  <si>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</si>
  <si>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</si>
  <si>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</si>
  <si>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</si>
  <si>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</si>
  <si>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</si>
  <si>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</si>
  <si>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</si>
  <si>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</si>
  <si>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</si>
  <si>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</si>
  <si>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</si>
  <si>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</si>
  <si>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</si>
  <si>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</si>
  <si>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</si>
  <si>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</si>
  <si>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</si>
  <si>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</si>
  <si>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</si>
  <si>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</si>
  <si>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</si>
  <si>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</si>
  <si>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</si>
  <si>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</si>
  <si>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</si>
  <si>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</si>
  <si>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</si>
  <si>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</si>
  <si>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</si>
  <si>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</si>
  <si>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</si>
  <si>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</si>
  <si>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</si>
  <si>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</si>
  <si>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</si>
  <si>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</si>
  <si>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</si>
  <si>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</si>
  <si>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</si>
  <si>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</si>
  <si>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</si>
  <si>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</si>
  <si>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</si>
  <si>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</si>
  <si>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</si>
  <si>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</si>
  <si>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</si>
  <si>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</si>
  <si>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</si>
  <si>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</si>
  <si>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</si>
  <si>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</si>
  <si>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</si>
  <si>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</si>
  <si>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</si>
  <si>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</si>
  <si>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</si>
  <si>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</si>
  <si>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</si>
  <si>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</si>
  <si>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</si>
  <si>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</si>
  <si>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</si>
  <si>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</si>
  <si>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</si>
  <si>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</si>
  <si>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</si>
  <si>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</si>
  <si>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</si>
  <si>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</si>
  <si>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</si>
  <si>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</si>
  <si>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</si>
  <si>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</si>
  <si>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</si>
  <si>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</si>
  <si>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</si>
  <si>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</si>
  <si>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</si>
  <si>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</si>
  <si>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</si>
  <si>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</si>
  <si>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</si>
  <si>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</si>
  <si>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</si>
  <si>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</si>
  <si>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</si>
  <si>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</si>
  <si>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</si>
  <si>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</si>
  <si>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</si>
  <si>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</si>
  <si>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</si>
  <si>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</si>
  <si>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</si>
  <si>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</si>
  <si>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</si>
  <si>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</si>
  <si>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</si>
  <si>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</si>
  <si>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</si>
  <si>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</si>
  <si>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</si>
  <si>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</si>
  <si>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</si>
  <si>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</si>
  <si>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</si>
  <si>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</si>
  <si>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</si>
  <si>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</si>
  <si>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</si>
  <si>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</si>
  <si>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</si>
  <si>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</si>
  <si>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</si>
  <si>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</si>
  <si>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</si>
  <si>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</si>
  <si>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</si>
  <si>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</si>
  <si>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</si>
  <si>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</si>
  <si>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</si>
  <si>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</si>
  <si>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</si>
  <si>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</si>
  <si>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</si>
  <si>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</si>
  <si>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</si>
  <si>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</si>
  <si>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</si>
  <si>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</si>
  <si>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</si>
  <si>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</si>
  <si>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</si>
  <si>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</si>
  <si>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</si>
  <si>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</si>
  <si>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</si>
  <si>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</si>
  <si>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</si>
  <si>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</si>
  <si>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</si>
  <si>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</si>
  <si>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</si>
  <si>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</si>
  <si>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</si>
  <si>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</si>
  <si>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</si>
  <si>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</si>
  <si>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</si>
  <si>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</si>
  <si>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</si>
  <si>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</si>
  <si>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</si>
  <si>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</si>
  <si>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</si>
  <si>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</si>
  <si>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</si>
  <si>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</si>
  <si>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</si>
  <si>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</si>
  <si>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</si>
  <si>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</si>
  <si>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</si>
  <si>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</si>
  <si>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</si>
  <si>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</si>
  <si>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</si>
  <si>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</si>
  <si>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</si>
  <si>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</si>
  <si>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</si>
  <si>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</si>
  <si>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</si>
  <si>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</si>
  <si>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</si>
  <si>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</si>
  <si>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</si>
  <si>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</si>
  <si>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</si>
  <si>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</si>
  <si>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</si>
  <si>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</si>
  <si>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</si>
  <si>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</si>
  <si>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</si>
  <si>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</si>
  <si>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</si>
  <si>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</si>
  <si>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</si>
  <si>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</si>
  <si>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</si>
  <si>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</si>
  <si>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</si>
  <si>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</si>
  <si>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</si>
  <si>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</si>
  <si>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</si>
  <si>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</si>
  <si>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</si>
  <si>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</si>
  <si>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</si>
  <si>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</si>
  <si>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</si>
  <si>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</si>
  <si>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</si>
  <si>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</si>
  <si>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</si>
  <si>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</si>
  <si>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</si>
  <si>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</si>
  <si>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</si>
  <si>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</si>
  <si>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</si>
  <si>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</si>
  <si>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</si>
  <si>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</si>
  <si>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</si>
  <si>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</si>
  <si>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</si>
  <si>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</si>
  <si>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</si>
  <si>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</si>
  <si>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</si>
  <si>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</si>
  <si>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</si>
  <si>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</si>
  <si>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</si>
  <si>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</si>
  <si>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</si>
  <si>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</si>
  <si>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</si>
  <si>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</si>
  <si>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</si>
  <si>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</si>
  <si>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</si>
  <si>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</si>
  <si>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</si>
  <si>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</si>
  <si>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</si>
  <si>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</si>
  <si>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</si>
  <si>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</si>
  <si>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</si>
  <si>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</si>
  <si>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</si>
  <si>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</si>
  <si>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</si>
  <si>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</si>
  <si>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</si>
  <si>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</si>
  <si>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</si>
  <si>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</si>
  <si>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</si>
  <si>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</si>
  <si>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</si>
  <si>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</si>
  <si>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</si>
  <si>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</si>
  <si>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</si>
  <si>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</si>
  <si>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</si>
  <si>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</si>
  <si>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</si>
  <si>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</si>
  <si>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</si>
  <si>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</si>
  <si>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</si>
  <si>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</si>
  <si>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</si>
  <si>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</si>
  <si>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</si>
  <si>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</si>
  <si>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</si>
  <si>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</si>
  <si>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</si>
  <si>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</si>
  <si>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</si>
  <si>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</si>
  <si>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</si>
  <si>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</si>
  <si>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</si>
  <si>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</si>
  <si>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</si>
  <si>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</si>
  <si>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</si>
  <si>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</si>
  <si>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</si>
  <si>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</si>
  <si>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</si>
  <si>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</si>
  <si>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</si>
  <si>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</si>
  <si>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</si>
  <si>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</si>
  <si>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</si>
  <si>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</si>
  <si>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</si>
  <si>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</si>
  <si>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</si>
  <si>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</si>
  <si>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</si>
  <si>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</si>
  <si>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</si>
  <si>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</si>
  <si>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</si>
  <si>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</si>
  <si>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</si>
  <si>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</si>
  <si>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</si>
  <si>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</si>
  <si>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</si>
  <si>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</si>
  <si>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</si>
  <si>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</si>
  <si>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</si>
  <si>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</si>
  <si>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</si>
  <si>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</si>
  <si>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</si>
  <si>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</si>
  <si>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</si>
  <si>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</si>
  <si>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</si>
  <si>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</si>
  <si>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</si>
  <si>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</si>
  <si>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</si>
  <si>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</si>
  <si>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</si>
  <si>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</si>
  <si>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</si>
  <si>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</si>
  <si>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</si>
  <si>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</si>
  <si>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</si>
  <si>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</si>
  <si>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</si>
  <si>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</si>
  <si>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</si>
  <si>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</si>
  <si>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</si>
  <si>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</si>
  <si>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</si>
  <si>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</si>
  <si>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</si>
  <si>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</si>
  <si>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</si>
  <si>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</si>
  <si>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</si>
  <si>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</si>
  <si>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</si>
  <si>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</si>
  <si>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</si>
  <si>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</si>
  <si>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</si>
  <si>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</si>
  <si>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</si>
  <si>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</si>
  <si>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</si>
  <si>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</si>
  <si>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</si>
  <si>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</si>
  <si>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</si>
  <si>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</si>
  <si>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</si>
  <si>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</si>
  <si>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</si>
  <si>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</si>
  <si>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</si>
  <si>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</si>
  <si>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</si>
  <si>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</si>
  <si>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</si>
  <si>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</si>
  <si>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</si>
  <si>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</si>
  <si>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</si>
  <si>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</si>
  <si>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</si>
  <si>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</si>
  <si>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</si>
  <si>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</si>
  <si>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</si>
  <si>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</si>
  <si>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</si>
  <si>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</si>
  <si>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</si>
  <si>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</si>
  <si>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</si>
  <si>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</si>
  <si>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</si>
  <si>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</si>
  <si>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</si>
  <si>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</si>
  <si>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</si>
  <si>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</si>
  <si>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</si>
  <si>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</si>
  <si>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</si>
  <si>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</si>
  <si>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</si>
  <si>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</si>
  <si>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</si>
  <si>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</si>
  <si>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</si>
  <si>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</si>
  <si>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</si>
  <si>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</si>
  <si>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</si>
  <si>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</si>
  <si>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</si>
  <si>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</si>
  <si>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</si>
  <si>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</si>
  <si>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</si>
  <si>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</si>
  <si>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</si>
  <si>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</si>
  <si>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</si>
  <si>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</si>
  <si>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</si>
  <si>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</si>
  <si>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</si>
  <si>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</si>
  <si>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</si>
  <si>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</si>
  <si>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</si>
  <si>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</si>
  <si>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</si>
  <si>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</si>
  <si>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</si>
  <si>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</si>
  <si>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</si>
  <si>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</si>
  <si>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</si>
  <si>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</si>
  <si>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</si>
  <si>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</si>
  <si>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</si>
  <si>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</si>
  <si>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</si>
  <si>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</si>
  <si>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</si>
  <si>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</si>
  <si>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</si>
  <si>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</si>
  <si>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</si>
  <si>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</si>
  <si>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</si>
  <si>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</si>
  <si>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</si>
  <si>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</si>
  <si>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</si>
  <si>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</si>
  <si>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</si>
  <si>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</si>
  <si>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</si>
  <si>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</si>
  <si>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</si>
  <si>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</si>
  <si>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</si>
  <si>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</si>
  <si>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</si>
  <si>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</si>
  <si>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</si>
  <si>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</si>
  <si>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</si>
  <si>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</si>
  <si>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</si>
  <si>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</si>
  <si>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</si>
  <si>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</si>
  <si>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</si>
  <si>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</si>
  <si>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</si>
  <si>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</si>
  <si>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</si>
  <si>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</si>
  <si>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</si>
  <si>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</si>
  <si>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</si>
  <si>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</si>
  <si>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</si>
  <si>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</si>
  <si>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</si>
  <si>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</si>
  <si>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</si>
  <si>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</si>
  <si>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</si>
  <si>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</si>
  <si>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</si>
  <si>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</si>
  <si>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</si>
  <si>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</si>
  <si>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</si>
  <si>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</si>
  <si>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</si>
  <si>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</si>
  <si>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</si>
  <si>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</si>
  <si>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</si>
  <si>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</si>
  <si>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</si>
  <si>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</si>
  <si>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</si>
  <si>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</si>
  <si>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</si>
  <si>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</si>
  <si>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</si>
  <si>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</si>
  <si>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</si>
  <si>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</si>
  <si>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</si>
  <si>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</si>
  <si>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</si>
  <si>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</si>
  <si>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</si>
  <si>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</si>
  <si>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</si>
  <si>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</si>
  <si>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</si>
  <si>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</si>
  <si>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</si>
  <si>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</si>
  <si>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</si>
  <si>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</si>
  <si>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</si>
  <si>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</si>
  <si>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</si>
  <si>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</si>
  <si>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</si>
  <si>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</si>
  <si>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</si>
  <si>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</si>
  <si>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</si>
  <si>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</si>
  <si>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</si>
  <si>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</si>
  <si>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</si>
  <si>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</si>
  <si>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</si>
  <si>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</si>
  <si>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</si>
  <si>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</si>
  <si>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</si>
  <si>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</si>
  <si>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</si>
  <si>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</si>
  <si>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</si>
  <si>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</si>
  <si>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</si>
  <si>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</si>
  <si>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</si>
  <si>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</si>
  <si>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</si>
  <si>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</si>
  <si>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</si>
  <si>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</si>
  <si>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</si>
  <si>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</si>
  <si>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</si>
  <si>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</si>
  <si>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</si>
  <si>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</si>
  <si>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</si>
  <si>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</si>
  <si>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</si>
  <si>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</si>
  <si>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</si>
  <si>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</si>
  <si>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</si>
  <si>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</si>
  <si>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</si>
  <si>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</si>
  <si>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</si>
  <si>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</si>
  <si>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</si>
  <si>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</si>
  <si>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</si>
  <si>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</si>
  <si>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</si>
  <si>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</si>
  <si>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</si>
  <si>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</si>
  <si>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</si>
  <si>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</si>
  <si>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</si>
  <si>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</si>
  <si>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</si>
  <si>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</si>
  <si>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</si>
  <si>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</si>
  <si>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</si>
  <si>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</si>
  <si>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</si>
  <si>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</si>
  <si>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</si>
  <si>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</si>
  <si>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</si>
  <si>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</si>
  <si>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</si>
  <si>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</si>
  <si>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</si>
  <si>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</si>
  <si>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</si>
  <si>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</si>
  <si>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</si>
  <si>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</si>
  <si>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</si>
  <si>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</si>
  <si>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</si>
  <si>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</si>
  <si>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</si>
  <si>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</si>
  <si>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</si>
  <si>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</si>
  <si>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</si>
  <si>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</si>
  <si>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</si>
  <si>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</si>
  <si>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</si>
  <si>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</si>
  <si>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</si>
  <si>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</si>
  <si>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</si>
  <si>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</si>
  <si>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</si>
  <si>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</si>
  <si>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</si>
  <si>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</si>
  <si>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</si>
  <si>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</si>
  <si>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</si>
  <si>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</si>
  <si>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</si>
  <si>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</si>
  <si>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</si>
  <si>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</si>
  <si>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</si>
  <si>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</si>
  <si>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</si>
  <si>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</si>
  <si>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</si>
  <si>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</si>
  <si>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</si>
  <si>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</si>
  <si>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</si>
  <si>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</si>
  <si>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</si>
  <si>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</si>
  <si>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</si>
  <si>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</si>
  <si>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</si>
  <si>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</si>
  <si>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</si>
  <si>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</si>
  <si>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</si>
  <si>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</si>
  <si>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</si>
  <si>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</si>
  <si>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</si>
  <si>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</si>
  <si>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</si>
  <si>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</si>
  <si>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</si>
  <si>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</si>
  <si>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</si>
  <si>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</si>
  <si>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</si>
  <si>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</si>
  <si>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</si>
  <si>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</si>
  <si>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</si>
  <si>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</si>
  <si>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</si>
  <si>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</si>
  <si>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</si>
  <si>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</si>
  <si>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</si>
  <si>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</si>
  <si>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</si>
  <si>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</si>
  <si>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</si>
  <si>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</si>
  <si>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</si>
  <si>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</si>
  <si>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</si>
  <si>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</si>
  <si>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</si>
  <si>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</si>
  <si>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</si>
  <si>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</si>
  <si>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</si>
  <si>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</si>
  <si>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</si>
  <si>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</si>
  <si>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</si>
  <si>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</si>
  <si>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</si>
  <si>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</si>
  <si>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</si>
  <si>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</si>
  <si>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</si>
  <si>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</si>
  <si>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</si>
  <si>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</si>
  <si>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</si>
  <si>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</si>
  <si>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</si>
  <si>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</si>
  <si>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</si>
  <si>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</si>
  <si>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</si>
  <si>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</si>
  <si>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</si>
  <si>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</si>
  <si>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</si>
  <si>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</si>
  <si>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</si>
  <si>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</si>
  <si>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</si>
  <si>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</si>
  <si>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</si>
  <si>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</si>
  <si>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</si>
  <si>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</si>
  <si>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</si>
  <si>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</si>
  <si>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</si>
  <si>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</si>
  <si>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</si>
  <si>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</si>
  <si>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</si>
  <si>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</si>
  <si>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</si>
  <si>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</si>
  <si>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</si>
  <si>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</si>
  <si>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</si>
  <si>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</si>
  <si>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</si>
  <si>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</si>
  <si>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</si>
  <si>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</si>
  <si>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</si>
  <si>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</si>
  <si>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</si>
  <si>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</si>
  <si>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</si>
  <si>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</si>
  <si>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</si>
  <si>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</si>
  <si>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</si>
  <si>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</si>
  <si>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</si>
  <si>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</si>
  <si>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</si>
  <si>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</si>
  <si>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</si>
  <si>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</si>
  <si>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</si>
  <si>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</si>
  <si>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</si>
  <si>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</si>
  <si>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</si>
  <si>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</si>
  <si>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</si>
  <si>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</si>
  <si>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</si>
  <si>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</si>
  <si>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</si>
  <si>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</si>
  <si>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</si>
  <si>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</si>
  <si>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</si>
  <si>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</si>
  <si>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</si>
  <si>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</si>
  <si>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</si>
  <si>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</si>
  <si>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</si>
  <si>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</si>
  <si>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</si>
  <si>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</si>
  <si>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</si>
  <si>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</si>
  <si>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</si>
  <si>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</si>
  <si>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</si>
  <si>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</si>
  <si>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</si>
  <si>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</si>
  <si>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</si>
  <si>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</si>
  <si>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</si>
  <si>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</si>
  <si>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</si>
  <si>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</si>
  <si>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</si>
  <si>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</si>
  <si>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</si>
  <si>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</si>
  <si>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</si>
  <si>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</si>
  <si>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</si>
  <si>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</si>
  <si>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</si>
  <si>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</si>
  <si>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</si>
  <si>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</si>
  <si>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</si>
  <si>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</si>
  <si>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</si>
  <si>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</si>
  <si>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</si>
  <si>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</si>
  <si>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</si>
  <si>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</si>
  <si>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</si>
  <si>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</si>
  <si>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</si>
  <si>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</si>
  <si>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</si>
  <si>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</si>
  <si>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</si>
  <si>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</si>
  <si>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</si>
  <si>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</si>
  <si>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</si>
  <si>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</si>
  <si>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</si>
  <si>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</si>
  <si>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</si>
  <si>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</si>
  <si>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</si>
  <si>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</si>
  <si>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</si>
  <si>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</si>
  <si>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</si>
  <si>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</si>
  <si>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</si>
  <si>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</si>
  <si>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</si>
  <si>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</si>
  <si>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</si>
  <si>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</si>
  <si>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</si>
  <si>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</si>
  <si>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</si>
  <si>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</si>
  <si>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</si>
  <si>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</si>
  <si>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</si>
  <si>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</si>
  <si>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</si>
  <si>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</si>
  <si>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</si>
  <si>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</si>
  <si>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</si>
  <si>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</si>
  <si>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</si>
  <si>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</si>
  <si>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</si>
  <si>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</si>
  <si>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</si>
  <si>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</si>
  <si>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</si>
  <si>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</si>
  <si>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</si>
  <si>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</si>
  <si>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</si>
  <si>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</si>
  <si>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</si>
  <si>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</si>
  <si>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</si>
  <si>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</si>
  <si>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</si>
  <si>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</si>
  <si>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</si>
  <si>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</si>
  <si>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</si>
  <si>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</si>
  <si>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</si>
  <si>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</si>
  <si>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</si>
  <si>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</si>
  <si>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</si>
  <si>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</si>
  <si>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</si>
  <si>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</si>
  <si>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</si>
  <si>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</si>
  <si>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</si>
  <si>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</si>
  <si>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</si>
  <si>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</si>
  <si>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</si>
  <si>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</si>
  <si>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</si>
  <si>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</si>
  <si>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</si>
  <si>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</si>
  <si>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</si>
  <si>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</si>
  <si>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</si>
  <si>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</si>
  <si>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</si>
  <si>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</si>
  <si>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</si>
  <si>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</si>
  <si>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</si>
  <si>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</si>
  <si>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</si>
  <si>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</si>
  <si>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</si>
  <si>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</si>
  <si>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</si>
  <si>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</si>
  <si>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</si>
  <si>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</si>
  <si>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</si>
  <si>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</si>
  <si>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</si>
  <si>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</si>
  <si>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</si>
  <si>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</si>
  <si>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</si>
  <si>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</si>
  <si>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</si>
  <si>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</si>
  <si>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</si>
  <si>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</si>
  <si>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</si>
  <si>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</si>
  <si>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</si>
  <si>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</si>
  <si>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</si>
  <si>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</si>
  <si>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</si>
  <si>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</si>
  <si>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</si>
  <si>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</si>
  <si>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</si>
  <si>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</si>
  <si>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</si>
  <si>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</si>
  <si>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</si>
  <si>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</si>
  <si>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</si>
  <si>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</si>
  <si>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</si>
  <si>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</si>
  <si>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</si>
  <si>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</si>
  <si>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</si>
  <si>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</si>
  <si>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</si>
  <si>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</si>
  <si>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</si>
  <si>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</si>
  <si>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</si>
  <si>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</si>
  <si>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</si>
  <si>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</si>
  <si>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</si>
  <si>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</si>
  <si>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</si>
  <si>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</si>
  <si>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</si>
  <si>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</si>
  <si>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</si>
  <si>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</si>
  <si>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</si>
  <si>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</si>
  <si>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</si>
  <si>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</si>
  <si>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</si>
  <si>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</si>
  <si>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</si>
  <si>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</si>
  <si>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</si>
  <si>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</si>
  <si>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</si>
  <si>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</si>
  <si>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</si>
  <si>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</si>
  <si>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</si>
  <si>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</si>
  <si>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</si>
  <si>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</si>
  <si>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</si>
  <si>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</si>
  <si>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</si>
  <si>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</si>
  <si>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</si>
  <si>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</si>
  <si>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</si>
  <si>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</si>
  <si>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</si>
  <si>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</si>
  <si>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</si>
  <si>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</si>
  <si>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</si>
  <si>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</si>
  <si>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</si>
  <si>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</si>
  <si>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</si>
  <si>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</si>
  <si>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</si>
  <si>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</si>
  <si>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</si>
  <si>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</si>
  <si>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</si>
  <si>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</si>
  <si>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</si>
  <si>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</si>
  <si>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</si>
  <si>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</si>
  <si>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</si>
  <si>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</si>
  <si>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</si>
  <si>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</si>
  <si>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</si>
  <si>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</si>
  <si>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</si>
  <si>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</si>
  <si>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</si>
  <si>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</si>
  <si>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</si>
  <si>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</si>
  <si>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</si>
  <si>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</si>
  <si>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</si>
  <si>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</si>
  <si>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</si>
  <si>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</si>
  <si>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</si>
  <si>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</si>
  <si>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</si>
  <si>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</si>
  <si>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</si>
  <si>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</si>
  <si>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</si>
  <si>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</si>
  <si>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</si>
  <si>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</si>
  <si>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</si>
  <si>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</si>
  <si>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</si>
  <si>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</si>
  <si>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</si>
  <si>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</si>
  <si>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</si>
  <si>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</si>
  <si>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</si>
  <si>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</si>
  <si>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</si>
  <si>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</si>
  <si>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</si>
  <si>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</si>
  <si>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</si>
  <si>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</si>
  <si>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</si>
  <si>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</si>
  <si>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</si>
  <si>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</si>
  <si>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</si>
  <si>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</si>
  <si>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</si>
  <si>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</si>
  <si>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</si>
  <si>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</si>
  <si>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</si>
  <si>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</si>
  <si>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</si>
  <si>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</si>
  <si>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</si>
  <si>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</si>
  <si>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</si>
  <si>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</si>
  <si>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</si>
  <si>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</si>
  <si>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</si>
  <si>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</si>
  <si>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</si>
  <si>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</si>
  <si>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</si>
  <si>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</si>
  <si>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</si>
  <si>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</si>
  <si>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</si>
  <si>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</si>
  <si>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</si>
  <si>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</si>
  <si>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</si>
  <si>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</si>
  <si>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</si>
  <si>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</si>
  <si>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</si>
  <si>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</si>
  <si>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</si>
  <si>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</si>
  <si>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</si>
  <si>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</si>
  <si>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</si>
  <si>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</si>
  <si>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</si>
  <si>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</si>
  <si>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</si>
  <si>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</si>
  <si>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</si>
  <si>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</si>
  <si>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</si>
  <si>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</si>
  <si>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</si>
  <si>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</si>
  <si>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</si>
  <si>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</si>
  <si>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</si>
  <si>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</si>
  <si>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</si>
  <si>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</si>
  <si>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</si>
  <si>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</si>
  <si>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</si>
  <si>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</si>
  <si>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</si>
  <si>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</si>
  <si>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</si>
  <si>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</si>
  <si>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</si>
  <si>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</si>
  <si>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</si>
  <si>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</si>
  <si>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</si>
  <si>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</si>
  <si>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</si>
  <si>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</si>
  <si>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</si>
  <si>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</si>
  <si>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</si>
  <si>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</si>
  <si>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</si>
  <si>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</si>
  <si>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</si>
  <si>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</si>
  <si>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</si>
  <si>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</si>
  <si>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</si>
  <si>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</si>
  <si>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</si>
  <si>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</si>
  <si>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</si>
  <si>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</si>
  <si>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</si>
  <si>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</si>
  <si>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</si>
  <si>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</si>
  <si>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</si>
  <si>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</si>
  <si>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</si>
  <si>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</si>
  <si>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</si>
  <si>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</si>
  <si>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</si>
  <si>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</si>
  <si>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</si>
  <si>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</si>
  <si>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</si>
  <si>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</si>
  <si>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</si>
  <si>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</si>
  <si>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</si>
  <si>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</si>
  <si>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</si>
  <si>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</si>
  <si>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</si>
  <si>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</si>
  <si>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</si>
  <si>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</si>
  <si>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</si>
  <si>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</si>
  <si>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</si>
  <si>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</si>
  <si>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</si>
  <si>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</si>
  <si>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</si>
  <si>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</si>
  <si>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</si>
  <si>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</si>
  <si>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</si>
  <si>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</si>
  <si>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</si>
  <si>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</si>
  <si>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</si>
  <si>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</si>
  <si>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</si>
  <si>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</si>
  <si>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</si>
  <si>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</si>
  <si>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</si>
  <si>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</si>
  <si>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</si>
  <si>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</si>
  <si>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</si>
  <si>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</si>
  <si>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</si>
  <si>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</si>
  <si>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</si>
  <si>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</si>
  <si>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</si>
  <si>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</si>
  <si>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</si>
  <si>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</si>
  <si>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</si>
  <si>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</si>
  <si>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</si>
  <si>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</si>
  <si>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</si>
  <si>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</si>
  <si>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</si>
  <si>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</si>
  <si>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</si>
  <si>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</si>
  <si>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</si>
  <si>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</si>
  <si>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</si>
  <si>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</si>
  <si>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</si>
  <si>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</si>
  <si>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</si>
  <si>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</si>
  <si>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</si>
  <si>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</si>
  <si>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</si>
  <si>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</si>
  <si>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</si>
  <si>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</si>
  <si>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</si>
  <si>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</si>
  <si>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</si>
  <si>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</si>
  <si>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</si>
  <si>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</si>
  <si>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</si>
  <si>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</si>
  <si>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</si>
  <si>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</si>
  <si>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</si>
  <si>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</si>
  <si>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</si>
  <si>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</si>
  <si>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</si>
  <si>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</si>
  <si>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</si>
  <si>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</si>
  <si>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</si>
  <si>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</si>
  <si>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</si>
  <si>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</si>
  <si>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</si>
  <si>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</si>
  <si>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</si>
  <si>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</si>
  <si>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</si>
  <si>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</si>
  <si>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</si>
  <si>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</si>
  <si>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</si>
  <si>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</si>
  <si>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</si>
  <si>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</si>
  <si>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</si>
  <si>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</si>
  <si>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</si>
  <si>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</si>
  <si>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</si>
  <si>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</si>
  <si>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</si>
  <si>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</si>
  <si>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</si>
  <si>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</si>
  <si>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</si>
  <si>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</si>
  <si>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</si>
  <si>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</si>
  <si>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</si>
  <si>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</si>
  <si>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</si>
  <si>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</si>
  <si>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</si>
  <si>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</si>
  <si>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</si>
  <si>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</si>
  <si>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</si>
  <si>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</si>
  <si>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</si>
  <si>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</si>
  <si>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</si>
  <si>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</si>
  <si>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</si>
  <si>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</si>
  <si>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</si>
  <si>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</si>
  <si>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</si>
  <si>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</si>
  <si>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</si>
  <si>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</si>
  <si>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</si>
  <si>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</si>
  <si>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</si>
  <si>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</si>
  <si>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</si>
  <si>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</si>
  <si>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</si>
  <si>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</si>
  <si>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</si>
  <si>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</si>
  <si>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</si>
  <si>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</si>
  <si>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</si>
  <si>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</si>
  <si>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</si>
  <si>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</si>
  <si>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</si>
  <si>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</si>
  <si>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</si>
  <si>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</si>
  <si>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</si>
  <si>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</si>
  <si>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</si>
  <si>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</si>
  <si>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</si>
  <si>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</si>
  <si>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</si>
  <si>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</si>
  <si>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</si>
  <si>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</si>
  <si>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</si>
  <si>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</si>
  <si>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</si>
  <si>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</si>
  <si>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</si>
  <si>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</si>
  <si>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</si>
  <si>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</si>
  <si>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</si>
  <si>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</si>
  <si>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</si>
  <si>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</si>
  <si>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</si>
  <si>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</si>
  <si>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</si>
  <si>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</si>
  <si>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</si>
  <si>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</si>
  <si>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</si>
  <si>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</si>
  <si>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</si>
  <si>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</si>
  <si>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</si>
  <si>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</si>
  <si>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</si>
  <si>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</si>
  <si>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</si>
  <si>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</si>
  <si>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</si>
  <si>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</si>
  <si>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</si>
  <si>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</si>
  <si>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</si>
  <si>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</si>
  <si>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</si>
  <si>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</si>
  <si>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</si>
  <si>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</si>
  <si>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</si>
  <si>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</si>
  <si>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</si>
  <si>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</si>
  <si>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</si>
  <si>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</si>
  <si>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</si>
  <si>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</si>
  <si>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</si>
  <si>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</si>
  <si>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</si>
  <si>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</si>
  <si>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</si>
  <si>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</si>
  <si>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</si>
  <si>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</si>
  <si>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</si>
  <si>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</si>
  <si>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</si>
  <si>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</si>
  <si>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</si>
  <si>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</si>
  <si>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</si>
  <si>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</si>
  <si>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</si>
  <si>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</si>
  <si>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</si>
  <si>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</si>
  <si>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</si>
  <si>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</si>
  <si>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</si>
  <si>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</si>
  <si>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</si>
  <si>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</si>
  <si>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</si>
  <si>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</si>
  <si>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</si>
  <si>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</si>
  <si>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</si>
  <si>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</si>
  <si>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</si>
  <si>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</si>
  <si>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</si>
  <si>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</si>
  <si>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</si>
  <si>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</si>
  <si>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</si>
  <si>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</si>
  <si>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</si>
  <si>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</si>
  <si>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</si>
  <si>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</si>
  <si>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</si>
  <si>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</si>
  <si>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</si>
  <si>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</si>
  <si>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</si>
  <si>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</si>
  <si>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</si>
  <si>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</si>
  <si>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</si>
  <si>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</si>
  <si>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</si>
  <si>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</si>
  <si>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</si>
  <si>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</si>
  <si>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</si>
  <si>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</si>
  <si>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</si>
  <si>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</si>
  <si>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</si>
  <si>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</si>
  <si>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</si>
  <si>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</si>
  <si>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</si>
  <si>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</si>
  <si>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</si>
  <si>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</si>
  <si>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</si>
  <si>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</si>
  <si>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</si>
  <si>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</si>
  <si>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</si>
  <si>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</si>
  <si>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</si>
  <si>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</si>
  <si>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</si>
  <si>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</si>
  <si>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</si>
  <si>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</si>
  <si>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</si>
  <si>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</si>
  <si>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</si>
  <si>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</si>
  <si>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</si>
  <si>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</si>
  <si>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</si>
  <si>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</si>
  <si>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</si>
  <si>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</si>
  <si>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</si>
  <si>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</si>
  <si>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</si>
  <si>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</si>
  <si>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</si>
  <si>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</si>
  <si>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</si>
  <si>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</si>
  <si>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</si>
  <si>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</si>
  <si>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</si>
  <si>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</si>
  <si>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</si>
  <si>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</si>
  <si>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</si>
  <si>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</si>
  <si>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</si>
  <si>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</si>
  <si>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</si>
  <si>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</si>
  <si>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</si>
  <si>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</si>
  <si>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</si>
  <si>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</si>
  <si>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</si>
  <si>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</si>
  <si>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</si>
  <si>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</si>
  <si>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</si>
  <si>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</si>
  <si>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</si>
  <si>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</si>
  <si>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</si>
  <si>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</si>
  <si>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</si>
  <si>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</si>
  <si>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</si>
  <si>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</si>
  <si>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</si>
  <si>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</si>
  <si>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</si>
  <si>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</si>
  <si>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</si>
  <si>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</si>
  <si>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</si>
  <si>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</si>
  <si>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</si>
  <si>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</si>
  <si>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</si>
  <si>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</si>
  <si>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</si>
  <si>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</si>
  <si>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</si>
  <si>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</si>
  <si>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</si>
  <si>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</si>
  <si>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</si>
  <si>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</si>
  <si>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</si>
  <si>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</si>
  <si>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</si>
  <si>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</si>
  <si>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</si>
  <si>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</si>
  <si>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</si>
  <si>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</si>
  <si>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</si>
  <si>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</si>
  <si>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</si>
  <si>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</si>
  <si>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</si>
  <si>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</si>
  <si>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</si>
  <si>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</si>
  <si>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</si>
  <si>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</si>
  <si>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</si>
  <si>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</si>
  <si>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</si>
  <si>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</si>
  <si>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</si>
  <si>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</si>
  <si>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</si>
  <si>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</si>
  <si>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</si>
  <si>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</si>
  <si>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</si>
  <si>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</si>
  <si>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</si>
  <si>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</si>
  <si>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</si>
  <si>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</si>
  <si>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</si>
  <si>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</si>
  <si>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</si>
  <si>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</si>
  <si>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</si>
  <si>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</si>
  <si>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</si>
  <si>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</si>
  <si>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</si>
  <si>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</si>
  <si>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</si>
  <si>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</si>
  <si>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</si>
  <si>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</si>
  <si>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</si>
  <si>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</si>
  <si>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</si>
  <si>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</si>
  <si>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</si>
  <si>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</si>
  <si>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</si>
  <si>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</si>
  <si>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</si>
  <si>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</si>
  <si>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</si>
  <si>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</si>
  <si>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</si>
  <si>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</si>
  <si>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</si>
  <si>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</si>
  <si>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</si>
  <si>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</si>
  <si>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</si>
  <si>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</si>
  <si>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</si>
  <si>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</si>
  <si>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</si>
  <si>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</si>
  <si>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</si>
  <si>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</si>
  <si>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</si>
  <si>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</si>
  <si>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</si>
  <si>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</si>
  <si>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</si>
  <si>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</si>
  <si>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</si>
  <si>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</si>
  <si>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</si>
  <si>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</si>
  <si>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</si>
  <si>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</si>
  <si>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</si>
  <si>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</si>
  <si>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</si>
  <si>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</si>
  <si>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</si>
  <si>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</si>
  <si>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</si>
  <si>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</si>
  <si>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</si>
  <si>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</si>
  <si>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</si>
  <si>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</si>
  <si>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</si>
  <si>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</si>
  <si>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</si>
  <si>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</si>
  <si>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</si>
  <si>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</si>
  <si>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</si>
  <si>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</si>
  <si>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</si>
  <si>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</si>
  <si>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</si>
  <si>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</si>
  <si>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</si>
  <si>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</si>
  <si>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</si>
  <si>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</si>
  <si>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</si>
  <si>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</si>
  <si>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</si>
  <si>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</si>
  <si>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</si>
  <si>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</si>
  <si>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</si>
  <si>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</si>
  <si>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</si>
  <si>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</si>
  <si>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</si>
  <si>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</si>
  <si>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</si>
  <si>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</si>
  <si>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</si>
  <si>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</si>
  <si>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</si>
  <si>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</si>
  <si>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</si>
  <si>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</si>
  <si>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</si>
  <si>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</si>
  <si>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</si>
  <si>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</si>
  <si>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</si>
  <si>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</si>
  <si>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</si>
  <si>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</si>
  <si>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</si>
  <si>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</si>
  <si>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</si>
  <si>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</si>
  <si>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</si>
  <si>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</si>
  <si>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</si>
  <si>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</si>
  <si>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</si>
  <si>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</si>
  <si>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</si>
  <si>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</si>
  <si>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</si>
  <si>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</si>
  <si>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</si>
  <si>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</si>
  <si>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</si>
  <si>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</si>
  <si>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</si>
  <si>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</si>
  <si>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</si>
  <si>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</si>
  <si>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</si>
  <si>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</si>
  <si>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</si>
  <si>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</si>
  <si>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</si>
  <si>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</si>
  <si>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</si>
  <si>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</si>
  <si>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</si>
  <si>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</si>
  <si>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</si>
  <si>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</si>
  <si>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</si>
  <si>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</si>
  <si>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</si>
  <si>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</si>
  <si>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</si>
  <si>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</si>
  <si>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</si>
  <si>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</si>
  <si>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</si>
  <si>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</si>
  <si>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</si>
  <si>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</si>
  <si>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</si>
  <si>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</si>
  <si>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</si>
  <si>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</si>
  <si>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</si>
  <si>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</si>
  <si>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</si>
  <si>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</si>
  <si>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</si>
  <si>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</si>
  <si>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</si>
  <si>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</si>
  <si>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</si>
  <si>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</si>
  <si>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</si>
  <si>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</si>
  <si>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</si>
  <si>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</si>
  <si>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</si>
  <si>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</si>
  <si>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</si>
  <si>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</si>
  <si>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</si>
  <si>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</si>
  <si>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</si>
  <si>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</si>
  <si>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</si>
  <si>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</si>
  <si>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</si>
  <si>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</si>
  <si>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</si>
  <si>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</si>
  <si>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</si>
  <si>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</si>
  <si>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</si>
  <si>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</si>
  <si>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</si>
  <si>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</si>
  <si>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</si>
  <si>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</si>
  <si>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</si>
  <si>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</si>
  <si>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</si>
  <si>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</si>
  <si>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</si>
  <si>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</si>
  <si>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</si>
  <si>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</si>
  <si>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</si>
  <si>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</si>
  <si>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</si>
  <si>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</si>
  <si>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</si>
  <si>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</si>
  <si>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</si>
  <si>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</si>
  <si>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</si>
  <si>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</si>
  <si>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</si>
  <si>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</si>
  <si>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</si>
  <si>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</si>
  <si>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</si>
  <si>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</si>
  <si>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</si>
  <si>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</si>
  <si>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</si>
  <si>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</si>
  <si>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</si>
  <si>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</si>
  <si>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</si>
  <si>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</si>
  <si>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</si>
  <si>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</si>
  <si>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</si>
  <si>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</si>
  <si>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</si>
  <si>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</si>
  <si>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</si>
  <si>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</si>
  <si>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</si>
  <si>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</si>
  <si>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</si>
  <si>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</si>
  <si>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</si>
  <si>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</si>
  <si>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</si>
  <si>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</si>
  <si>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</si>
  <si>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</si>
  <si>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</si>
  <si>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</si>
  <si>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</si>
  <si>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</si>
  <si>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</si>
  <si>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</si>
  <si>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</si>
  <si>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</si>
  <si>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</si>
  <si>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</si>
  <si>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</si>
  <si>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</si>
  <si>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</si>
  <si>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</si>
  <si>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</si>
  <si>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</si>
  <si>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</si>
  <si>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</si>
  <si>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</si>
  <si>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</si>
  <si>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</si>
  <si>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</si>
  <si>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</si>
  <si>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</si>
  <si>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</si>
  <si>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</si>
  <si>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</si>
  <si>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</si>
  <si>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</si>
  <si>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</si>
  <si>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</si>
  <si>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</si>
  <si>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</si>
  <si>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</si>
  <si>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</si>
  <si>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</si>
  <si>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</si>
  <si>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</si>
  <si>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</si>
  <si>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</si>
  <si>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</si>
  <si>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</si>
  <si>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</si>
  <si>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</si>
  <si>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</si>
  <si>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</si>
  <si>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</si>
  <si>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</si>
  <si>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</si>
  <si>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</si>
  <si>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</si>
  <si>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</si>
  <si>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</si>
  <si>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</si>
  <si>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</si>
  <si>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</si>
  <si>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</si>
  <si>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</si>
  <si>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</si>
  <si>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</si>
  <si>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</si>
  <si>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</si>
  <si>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</si>
  <si>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</si>
  <si>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</si>
  <si>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</si>
  <si>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</si>
  <si>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</si>
  <si>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</si>
  <si>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</si>
  <si>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</si>
  <si>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</si>
  <si>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</si>
  <si>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</si>
  <si>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</si>
  <si>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</si>
  <si>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</si>
  <si>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</si>
  <si>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</si>
  <si>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</si>
  <si>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</si>
  <si>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</si>
  <si>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</si>
  <si>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</si>
  <si>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</si>
  <si>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</si>
  <si>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</si>
  <si>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</si>
  <si>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</si>
  <si>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</si>
  <si>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</si>
  <si>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</si>
  <si>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</si>
  <si>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</si>
  <si>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</si>
  <si>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</si>
  <si>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</si>
  <si>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</si>
  <si>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</si>
  <si>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</si>
  <si>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</si>
  <si>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</si>
  <si>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</si>
  <si>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</si>
  <si>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</si>
  <si>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</si>
  <si>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</si>
  <si>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</si>
  <si>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</si>
  <si>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</si>
  <si>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</si>
  <si>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</si>
  <si>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</si>
  <si>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</si>
  <si>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</si>
  <si>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</si>
  <si>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</si>
  <si>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</si>
  <si>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</si>
  <si>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</si>
  <si>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</si>
  <si>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</si>
  <si>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</si>
  <si>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</si>
  <si>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</si>
  <si>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</si>
  <si>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</si>
  <si>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</si>
  <si>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</si>
  <si>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</si>
  <si>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</si>
  <si>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</si>
  <si>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</si>
  <si>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</si>
  <si>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</si>
  <si>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</si>
  <si>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</si>
  <si>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</si>
  <si>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</si>
  <si>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</si>
  <si>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</si>
  <si>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</si>
  <si>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</si>
  <si>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</si>
  <si>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</si>
  <si>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</si>
  <si>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</si>
  <si>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</si>
  <si>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</si>
  <si>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</si>
  <si>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</si>
  <si>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</si>
  <si>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</si>
  <si>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</si>
  <si>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</si>
  <si>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</si>
  <si>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</si>
  <si>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</si>
  <si>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</si>
  <si>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</si>
  <si>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</si>
  <si>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</si>
  <si>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</si>
  <si>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</si>
  <si>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</si>
  <si>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</si>
  <si>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</si>
  <si>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</si>
  <si>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</si>
  <si>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</si>
  <si>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</si>
  <si>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</si>
  <si>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</si>
  <si>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</si>
  <si>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</si>
  <si>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</si>
  <si>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</si>
  <si>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</si>
  <si>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</si>
  <si>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</si>
  <si>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</si>
  <si>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</si>
  <si>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</si>
  <si>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</si>
  <si>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</si>
  <si>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</si>
  <si>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</si>
  <si>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</si>
  <si>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</si>
  <si>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</si>
  <si>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</si>
  <si>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</si>
  <si>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</si>
  <si>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</si>
  <si>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</si>
  <si>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</si>
  <si>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</si>
  <si>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</si>
  <si>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</si>
  <si>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</si>
  <si>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</si>
  <si>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</si>
  <si>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</si>
  <si>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</si>
  <si>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</si>
  <si>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</si>
  <si>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</si>
  <si>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</si>
  <si>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</si>
  <si>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</si>
  <si>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</si>
  <si>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</si>
  <si>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</si>
  <si>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</si>
  <si>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</si>
  <si>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</si>
  <si>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</si>
  <si>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</si>
  <si>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</si>
  <si>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</si>
  <si>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</si>
  <si>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</si>
  <si>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</si>
  <si>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</si>
  <si>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</si>
  <si>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</si>
  <si>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</si>
  <si>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</si>
  <si>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</si>
  <si>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</si>
  <si>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</si>
  <si>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</si>
  <si>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</si>
  <si>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</si>
  <si>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</si>
  <si>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</si>
  <si>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</si>
  <si>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</si>
  <si>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</si>
  <si>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</si>
  <si>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</si>
  <si>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</si>
  <si>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</si>
  <si>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</si>
  <si>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</si>
  <si>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</si>
  <si>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</si>
  <si>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</si>
  <si>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</si>
  <si>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</si>
  <si>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</si>
  <si>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</si>
  <si>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</si>
  <si>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</si>
  <si>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</si>
  <si>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</si>
  <si>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</si>
  <si>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</si>
  <si>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</si>
  <si>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</si>
  <si>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</si>
  <si>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</si>
  <si>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</si>
  <si>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</si>
  <si>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</si>
  <si>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</si>
  <si>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</si>
  <si>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</si>
  <si>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</si>
  <si>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</si>
  <si>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</si>
  <si>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</si>
  <si>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</si>
  <si>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</si>
  <si>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</si>
  <si>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</si>
  <si>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</si>
  <si>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</si>
  <si>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</si>
  <si>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</si>
  <si>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</si>
  <si>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</si>
  <si>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</si>
  <si>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</si>
  <si>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</si>
  <si>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</si>
  <si>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</si>
  <si>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</si>
  <si>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</si>
  <si>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</si>
  <si>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</si>
  <si>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</si>
  <si>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</si>
  <si>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</si>
  <si>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</si>
  <si>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</si>
  <si>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</si>
  <si>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</si>
  <si>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</si>
  <si>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</si>
  <si>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</si>
  <si>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</si>
  <si>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</si>
  <si>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</si>
  <si>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</si>
  <si>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</si>
  <si>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</si>
  <si>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</si>
  <si>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</si>
  <si>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</si>
  <si>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</si>
  <si>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</si>
  <si>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</si>
  <si>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</si>
  <si>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</si>
  <si>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</si>
  <si>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</si>
  <si>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</si>
  <si>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</si>
  <si>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</si>
  <si>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</si>
  <si>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</si>
  <si>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</si>
  <si>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</si>
  <si>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</si>
  <si>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</si>
  <si>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</si>
  <si>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</si>
  <si>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</si>
  <si>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</si>
  <si>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</si>
  <si>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</si>
  <si>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</si>
  <si>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</si>
  <si>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</si>
  <si>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</si>
  <si>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</si>
  <si>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</si>
  <si>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</si>
  <si>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</si>
  <si>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</si>
  <si>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</si>
  <si>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</si>
  <si>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</si>
  <si>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</si>
  <si>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</si>
  <si>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</si>
  <si>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</si>
  <si>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</si>
  <si>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</si>
  <si>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</si>
  <si>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</si>
  <si>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</si>
  <si>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</si>
  <si>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</si>
  <si>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</si>
  <si>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</si>
  <si>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</si>
  <si>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</si>
  <si>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</si>
  <si>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</si>
  <si>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</si>
  <si>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</si>
  <si>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</si>
  <si>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</si>
  <si>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</si>
  <si>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</si>
  <si>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</si>
  <si>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</si>
  <si>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</si>
  <si>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</si>
  <si>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</si>
  <si>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</si>
  <si>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</si>
  <si>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</si>
  <si>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</si>
  <si>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</si>
  <si>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</si>
  <si>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</si>
  <si>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</si>
  <si>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</si>
  <si>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</si>
  <si>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</si>
  <si>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</si>
  <si>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</si>
  <si>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</si>
  <si>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</si>
  <si>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</si>
  <si>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</si>
  <si>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</si>
  <si>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</si>
  <si>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</si>
  <si>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</si>
  <si>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</si>
  <si>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</si>
  <si>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</si>
  <si>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</si>
  <si>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</si>
  <si>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</si>
  <si>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</si>
  <si>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</si>
  <si>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</si>
  <si>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</si>
  <si>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</si>
  <si>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</si>
  <si>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</si>
  <si>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</si>
  <si>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</si>
  <si>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</si>
  <si>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</si>
  <si>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</si>
  <si>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</si>
  <si>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</si>
  <si>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</si>
  <si>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</si>
  <si>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</si>
  <si>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</si>
  <si>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</si>
  <si>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</si>
  <si>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</si>
  <si>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</si>
  <si>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</si>
  <si>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</si>
  <si>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</si>
  <si>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</si>
  <si>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</si>
  <si>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</si>
  <si>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</si>
  <si>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</si>
  <si>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</si>
  <si>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</si>
  <si>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</si>
  <si>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</si>
  <si>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</si>
  <si>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</si>
  <si>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</si>
  <si>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</si>
  <si>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</si>
  <si>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</si>
  <si>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</si>
  <si>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</si>
  <si>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</si>
  <si>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</si>
  <si>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</si>
  <si>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</si>
  <si>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</si>
  <si>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</si>
  <si>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</si>
  <si>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</si>
  <si>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</si>
  <si>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</si>
  <si>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</si>
  <si>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</si>
  <si>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</si>
  <si>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</si>
  <si>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</si>
  <si>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</si>
  <si>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</si>
  <si>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</si>
  <si>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</si>
  <si>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</si>
  <si>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</si>
  <si>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</si>
  <si>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</si>
  <si>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</si>
  <si>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</si>
  <si>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</si>
  <si>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</si>
  <si>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</si>
  <si>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</si>
  <si>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</si>
  <si>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</si>
  <si>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</si>
  <si>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</si>
  <si>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</si>
  <si>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</si>
  <si>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</si>
  <si>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</si>
  <si>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</si>
  <si>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</si>
  <si>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</si>
  <si>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</si>
  <si>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</si>
  <si>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</si>
  <si>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</si>
  <si>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</si>
  <si>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</si>
  <si>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</si>
  <si>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</si>
  <si>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</si>
  <si>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</si>
  <si>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</si>
  <si>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</si>
  <si>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</si>
  <si>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</si>
  <si>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</si>
  <si>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</si>
  <si>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</si>
  <si>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</si>
  <si>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</si>
  <si>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</si>
  <si>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</si>
  <si>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</si>
  <si>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</si>
  <si>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</si>
  <si>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</si>
  <si>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</si>
  <si>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</si>
  <si>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</si>
  <si>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</si>
  <si>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</si>
  <si>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</si>
  <si>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</si>
  <si>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</si>
  <si>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</si>
  <si>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</si>
  <si>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</si>
  <si>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</si>
  <si>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</si>
  <si>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</si>
  <si>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</si>
  <si>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</si>
  <si>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</si>
  <si>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</si>
  <si>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</si>
  <si>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</si>
  <si>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</si>
  <si>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</si>
  <si>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</si>
  <si>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</si>
  <si>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</si>
  <si>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</si>
  <si>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</si>
  <si>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</si>
  <si>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</si>
  <si>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</si>
  <si>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</si>
  <si>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</si>
  <si>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</si>
  <si>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</si>
  <si>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</si>
  <si>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</si>
  <si>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</si>
  <si>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</si>
  <si>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</si>
  <si>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</si>
  <si>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</si>
  <si>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</si>
  <si>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</si>
  <si>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</si>
  <si>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</si>
  <si>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</si>
  <si>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</si>
  <si>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</si>
  <si>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</si>
  <si>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</si>
  <si>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</si>
  <si>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</si>
  <si>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</si>
  <si>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</si>
  <si>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</si>
  <si>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</si>
  <si>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</si>
  <si>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</si>
  <si>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</si>
  <si>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</si>
  <si>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</si>
  <si>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</si>
  <si>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</si>
  <si>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</si>
  <si>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</si>
  <si>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</si>
  <si>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</si>
  <si>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</si>
  <si>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</si>
  <si>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</si>
  <si>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</si>
  <si>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</si>
  <si>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</si>
  <si>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</si>
  <si>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</si>
  <si>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</si>
  <si>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</si>
  <si>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</si>
  <si>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</si>
  <si>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</si>
  <si>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</si>
  <si>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</si>
  <si>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</si>
  <si>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</si>
  <si>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</si>
  <si>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</si>
  <si>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</si>
  <si>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</si>
  <si>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</si>
  <si>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</si>
  <si>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</si>
  <si>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</si>
  <si>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</si>
  <si>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</si>
  <si>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</si>
  <si>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</si>
  <si>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</si>
  <si>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</si>
  <si>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</si>
  <si>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</si>
  <si>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</si>
  <si>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</si>
  <si>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</si>
  <si>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</si>
  <si>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</si>
  <si>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</si>
  <si>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</si>
  <si>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</si>
  <si>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</si>
  <si>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</si>
  <si>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</si>
  <si>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</si>
  <si>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</si>
  <si>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</si>
  <si>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</si>
  <si>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</si>
  <si>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</si>
  <si>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</si>
  <si>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</si>
  <si>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</si>
  <si>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</si>
  <si>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</si>
  <si>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</si>
  <si>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</si>
  <si>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</si>
  <si>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</si>
  <si>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</si>
  <si>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</si>
  <si>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</si>
  <si>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</si>
  <si>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</si>
  <si>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</si>
  <si>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</si>
  <si>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</si>
  <si>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</si>
  <si>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</si>
  <si>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</si>
  <si>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</si>
  <si>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</si>
  <si>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</si>
  <si>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</si>
  <si>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</si>
  <si>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</si>
  <si>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</si>
  <si>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</si>
  <si>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</si>
  <si>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</si>
  <si>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</si>
  <si>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</si>
  <si>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</si>
  <si>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</si>
  <si>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</si>
  <si>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</si>
  <si>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</si>
  <si>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</si>
  <si>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</si>
  <si>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</si>
  <si>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</si>
  <si>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</si>
  <si>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</si>
  <si>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</si>
  <si>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</si>
  <si>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</si>
  <si>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</si>
  <si>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</si>
  <si>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</si>
  <si>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</si>
  <si>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</si>
  <si>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</si>
  <si>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</si>
  <si>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</si>
  <si>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</si>
  <si>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</si>
  <si>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</si>
  <si>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</si>
  <si>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</si>
  <si>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</si>
  <si>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</si>
  <si>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</si>
  <si>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</si>
  <si>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</si>
  <si>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</si>
  <si>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</si>
  <si>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</si>
  <si>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</si>
  <si>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</si>
  <si>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</si>
  <si>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</si>
  <si>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</si>
  <si>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</si>
  <si>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</si>
  <si>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</si>
  <si>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</si>
  <si>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</si>
  <si>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</si>
  <si>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</si>
  <si>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</si>
  <si>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</si>
  <si>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</si>
  <si>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</si>
  <si>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</si>
  <si>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</si>
  <si>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</si>
  <si>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</si>
  <si>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</si>
  <si>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</si>
  <si>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</si>
  <si>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</si>
  <si>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</si>
  <si>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</si>
  <si>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</si>
  <si>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</si>
  <si>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</si>
  <si>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</si>
  <si>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</si>
  <si>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</si>
  <si>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</si>
  <si>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</si>
  <si>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</si>
  <si>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</si>
  <si>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</si>
  <si>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</si>
  <si>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</si>
  <si>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</si>
  <si>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</si>
  <si>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</si>
  <si>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</si>
  <si>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</si>
  <si>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</si>
  <si>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</si>
  <si>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</si>
  <si>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</si>
  <si>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</si>
  <si>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</si>
  <si>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</si>
  <si>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</si>
  <si>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</si>
  <si>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</si>
  <si>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</si>
  <si>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</si>
  <si>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</si>
  <si>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</si>
  <si>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</si>
  <si>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</si>
  <si>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</si>
  <si>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</si>
  <si>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</si>
  <si>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</si>
  <si>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</si>
  <si>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</si>
  <si>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</si>
  <si>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</si>
  <si>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</si>
  <si>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</si>
  <si>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</si>
  <si>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</si>
  <si>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</si>
  <si>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</si>
  <si>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</si>
  <si>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</si>
  <si>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</si>
  <si>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</si>
  <si>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</si>
  <si>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</si>
  <si>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</si>
  <si>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</si>
  <si>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</si>
  <si>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</si>
  <si>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</si>
  <si>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</si>
  <si>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</si>
  <si>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</si>
  <si>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</si>
  <si>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</si>
  <si>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</si>
  <si>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</si>
  <si>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</si>
  <si>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</si>
  <si>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</si>
  <si>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</si>
  <si>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</si>
  <si>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</si>
  <si>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</si>
  <si>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</si>
  <si>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</si>
  <si>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</si>
  <si>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</si>
  <si>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</si>
  <si>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</si>
  <si>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</si>
  <si>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</si>
  <si>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</si>
  <si>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</si>
  <si>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</si>
  <si>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</si>
  <si>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</si>
  <si>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</si>
  <si>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</si>
  <si>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</si>
  <si>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</si>
  <si>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</si>
  <si>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</si>
  <si>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</si>
  <si>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</si>
  <si>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</si>
  <si>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</si>
  <si>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</si>
  <si>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</si>
  <si>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</si>
  <si>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</si>
  <si>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</si>
  <si>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</si>
  <si>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</si>
  <si>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</si>
  <si>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</si>
  <si>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</si>
  <si>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</si>
  <si>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</si>
  <si>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</si>
  <si>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</si>
  <si>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</si>
  <si>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</si>
  <si>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</si>
  <si>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</si>
  <si>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</si>
  <si>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</si>
  <si>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</si>
  <si>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</si>
  <si>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</si>
  <si>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</si>
  <si>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</si>
  <si>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</si>
  <si>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</si>
  <si>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</si>
  <si>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</si>
  <si>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</si>
  <si>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</si>
  <si>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</si>
  <si>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</si>
  <si>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</si>
  <si>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</si>
  <si>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</si>
  <si>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</si>
  <si>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</si>
  <si>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</si>
  <si>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</si>
  <si>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</si>
  <si>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</si>
  <si>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</si>
  <si>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</si>
  <si>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</si>
  <si>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</si>
  <si>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</si>
  <si>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</si>
  <si>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</si>
  <si>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</si>
  <si>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</si>
  <si>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</si>
  <si>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</si>
  <si>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</si>
  <si>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</si>
  <si>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</si>
  <si>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</si>
  <si>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</si>
  <si>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</si>
  <si>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</si>
  <si>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</si>
  <si>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</si>
  <si>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</si>
  <si>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</si>
  <si>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</si>
  <si>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</si>
  <si>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</si>
  <si>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</si>
  <si>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</si>
  <si>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</si>
  <si>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</si>
  <si>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</si>
  <si>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</si>
  <si>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</si>
  <si>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</si>
  <si>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</si>
  <si>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</si>
  <si>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</si>
  <si>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</si>
  <si>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</si>
  <si>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</si>
  <si>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</si>
  <si>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</si>
  <si>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</si>
  <si>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</si>
  <si>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</si>
  <si>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</si>
  <si>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</si>
  <si>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</si>
  <si>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</si>
  <si>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</si>
  <si>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</si>
  <si>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</si>
  <si>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</si>
  <si>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</si>
  <si>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</si>
  <si>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</si>
  <si>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</si>
  <si>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</si>
  <si>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</si>
  <si>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</si>
  <si>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</si>
  <si>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</si>
  <si>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</si>
  <si>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</si>
  <si>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</si>
  <si>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</si>
  <si>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</si>
  <si>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</si>
  <si>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</si>
  <si>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</si>
  <si>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</si>
  <si>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</si>
  <si>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</si>
  <si>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</si>
  <si>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</si>
  <si>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</si>
  <si>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</si>
  <si>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</si>
  <si>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</si>
  <si>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</si>
  <si>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</si>
  <si>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</si>
  <si>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</si>
  <si>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</si>
  <si>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</si>
  <si>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</si>
  <si>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</si>
  <si>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</si>
  <si>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</si>
  <si>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</si>
  <si>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</si>
  <si>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</si>
  <si>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</si>
  <si>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</si>
  <si>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</si>
  <si>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</si>
  <si>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</si>
  <si>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</si>
  <si>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</si>
  <si>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</si>
  <si>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</si>
  <si>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</si>
  <si>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</si>
  <si>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</si>
  <si>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</si>
  <si>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</si>
  <si>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</si>
  <si>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</si>
  <si>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</si>
  <si>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</si>
  <si>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</si>
  <si>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</si>
  <si>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</si>
  <si>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</si>
  <si>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</si>
  <si>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</si>
  <si>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</si>
  <si>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</si>
  <si>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</si>
  <si>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</si>
  <si>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</si>
  <si>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</si>
  <si>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</si>
  <si>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</si>
  <si>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</si>
  <si>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</si>
  <si>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</si>
  <si>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</si>
  <si>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</si>
  <si>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</si>
  <si>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</si>
  <si>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</si>
  <si>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</si>
  <si>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</si>
  <si>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</si>
  <si>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</si>
  <si>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</si>
  <si>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</si>
  <si>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</si>
  <si>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</si>
  <si>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</si>
  <si>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</si>
  <si>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</si>
  <si>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</si>
  <si>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</si>
  <si>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</si>
  <si>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</si>
  <si>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</si>
  <si>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</si>
  <si>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</si>
  <si>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</si>
  <si>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</si>
  <si>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</si>
  <si>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</si>
  <si>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</si>
  <si>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</si>
  <si>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</si>
  <si>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</si>
  <si>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</si>
  <si>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</si>
  <si>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</si>
  <si>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</si>
  <si>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</si>
  <si>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</si>
  <si>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</si>
  <si>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</si>
  <si>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</si>
  <si>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</si>
  <si>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</si>
  <si>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</si>
  <si>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</si>
  <si>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</si>
  <si>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</si>
  <si>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</si>
  <si>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</si>
  <si>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</si>
  <si>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</si>
  <si>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</si>
  <si>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</si>
  <si>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</si>
  <si>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</si>
  <si>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</si>
  <si>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</si>
  <si>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</si>
  <si>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</si>
  <si>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</si>
  <si>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</si>
  <si>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</si>
  <si>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</si>
  <si>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</si>
  <si>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</si>
  <si>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</si>
  <si>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</si>
  <si>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</si>
  <si>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</si>
  <si>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</si>
  <si>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</si>
  <si>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</si>
  <si>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</si>
  <si>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</si>
  <si>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</si>
  <si>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</si>
  <si>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</si>
  <si>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</si>
  <si>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</si>
  <si>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</si>
  <si>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</si>
  <si>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</si>
  <si>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</si>
  <si>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</si>
  <si>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</si>
  <si>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</si>
  <si>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</si>
  <si>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</si>
  <si>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</si>
  <si>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</si>
  <si>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</si>
  <si>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</si>
  <si>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</si>
  <si>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</si>
  <si>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</si>
  <si>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</si>
  <si>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</si>
  <si>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</si>
  <si>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</si>
  <si>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</si>
  <si>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</si>
  <si>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</si>
  <si>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</si>
  <si>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</si>
  <si>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</si>
  <si>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</si>
  <si>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</si>
  <si>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</si>
  <si>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</si>
  <si>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</si>
  <si>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</si>
  <si>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</si>
  <si>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</si>
  <si>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</si>
  <si>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</si>
  <si>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</si>
  <si>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</si>
  <si>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</si>
  <si>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</si>
  <si>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</si>
  <si>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</si>
  <si>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</si>
  <si>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</si>
  <si>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</si>
  <si>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</si>
  <si>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</si>
  <si>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</si>
  <si>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</si>
  <si>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</si>
  <si>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</si>
  <si>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</si>
  <si>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</si>
  <si>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</si>
  <si>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</si>
  <si>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</si>
  <si>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</si>
  <si>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</si>
  <si>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</si>
  <si>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</si>
  <si>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</si>
  <si>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</si>
  <si>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</si>
  <si>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</si>
  <si>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</si>
  <si>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</si>
  <si>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</si>
  <si>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</si>
  <si>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</si>
  <si>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</si>
  <si>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</si>
  <si>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</si>
  <si>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</si>
  <si>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</si>
  <si>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</si>
  <si>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</si>
  <si>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</si>
  <si>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</si>
  <si>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</si>
  <si>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</si>
  <si>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</si>
  <si>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</si>
  <si>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</si>
  <si>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</si>
  <si>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</si>
  <si>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</si>
  <si>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</si>
  <si>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</si>
  <si>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</si>
  <si>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</si>
  <si>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</si>
  <si>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</si>
  <si>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</si>
  <si>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</si>
  <si>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</si>
  <si>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</si>
  <si>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</si>
  <si>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</si>
  <si>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</si>
  <si>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</si>
  <si>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</si>
  <si>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</si>
  <si>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</si>
  <si>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</si>
  <si>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</si>
  <si>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</si>
  <si>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</si>
  <si>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</si>
  <si>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</si>
  <si>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</si>
  <si>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</si>
  <si>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</si>
  <si>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</si>
  <si>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</si>
  <si>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</si>
  <si>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</si>
  <si>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</si>
  <si>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</si>
  <si>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</si>
  <si>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</si>
  <si>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</si>
  <si>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</si>
  <si>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</si>
  <si>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</si>
  <si>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</si>
  <si>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</si>
  <si>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</si>
  <si>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</si>
  <si>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</si>
  <si>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</si>
  <si>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</si>
  <si>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</si>
  <si>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</si>
  <si>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</si>
  <si>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</si>
  <si>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</si>
  <si>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</si>
  <si>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</si>
  <si>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</si>
  <si>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</si>
  <si>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</si>
  <si>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</si>
  <si>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</si>
  <si>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</si>
  <si>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</si>
  <si>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</si>
  <si>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</si>
  <si>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</si>
  <si>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</si>
  <si>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</si>
  <si>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</si>
  <si>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</si>
  <si>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</si>
  <si>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</si>
  <si>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</si>
  <si>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</si>
  <si>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</si>
  <si>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</si>
  <si>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</si>
  <si>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</si>
  <si>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</si>
  <si>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</si>
  <si>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</si>
  <si>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</si>
  <si>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</si>
  <si>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</si>
  <si>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</si>
  <si>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</si>
  <si>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</si>
  <si>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</si>
  <si>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</si>
  <si>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</si>
  <si>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</si>
  <si>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</si>
  <si>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</si>
  <si>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</si>
  <si>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</si>
  <si>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</si>
  <si>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</si>
  <si>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</si>
  <si>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</si>
  <si>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</si>
  <si>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</si>
  <si>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</si>
  <si>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</si>
  <si>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</si>
  <si>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</si>
  <si>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</si>
  <si>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</si>
  <si>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</si>
  <si>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</si>
  <si>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</si>
  <si>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</si>
  <si>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</si>
  <si>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</si>
  <si>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</si>
  <si>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</si>
  <si>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</si>
  <si>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</si>
  <si>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</si>
  <si>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</si>
  <si>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</si>
  <si>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</si>
  <si>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</si>
  <si>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</si>
  <si>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</si>
  <si>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</si>
  <si>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</si>
  <si>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</si>
  <si>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</si>
  <si>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</si>
  <si>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</si>
  <si>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</si>
  <si>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</si>
  <si>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</si>
  <si>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</si>
  <si>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</si>
  <si>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</si>
  <si>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</si>
  <si>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</si>
  <si>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</si>
  <si>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</si>
  <si>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</si>
  <si>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</si>
  <si>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</si>
  <si>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</si>
  <si>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</si>
  <si>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</si>
  <si>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</si>
  <si>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</si>
  <si>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</si>
  <si>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</si>
  <si>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</si>
  <si>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</si>
  <si>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</si>
  <si>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</si>
  <si>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</si>
  <si>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</si>
  <si>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</si>
  <si>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</si>
  <si>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</si>
  <si>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</si>
  <si>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</si>
  <si>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</si>
  <si>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</si>
  <si>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</si>
  <si>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</si>
  <si>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</si>
  <si>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</si>
  <si>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</si>
  <si>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</si>
  <si>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</si>
  <si>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</si>
  <si>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</si>
  <si>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</si>
  <si>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</si>
  <si>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</si>
  <si>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</si>
  <si>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</si>
  <si>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</si>
  <si>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</si>
  <si>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</si>
  <si>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</si>
  <si>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</si>
  <si>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</si>
  <si>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</si>
  <si>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</si>
  <si>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</si>
  <si>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</si>
  <si>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</si>
  <si>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</si>
  <si>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</si>
  <si>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</si>
  <si>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</si>
  <si>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</si>
  <si>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</si>
  <si>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</si>
  <si>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</si>
  <si>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</si>
  <si>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</si>
  <si>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</si>
  <si>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</si>
  <si>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</si>
  <si>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</si>
  <si>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</si>
  <si>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</si>
  <si>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</si>
  <si>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</si>
  <si>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</si>
  <si>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</si>
  <si>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</si>
  <si>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</si>
  <si>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</si>
  <si>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</si>
  <si>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</si>
  <si>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</si>
  <si>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</si>
  <si>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</si>
  <si>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</si>
  <si>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</si>
  <si>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</si>
  <si>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</si>
  <si>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</si>
  <si>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</si>
  <si>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</si>
  <si>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</si>
  <si>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</si>
  <si>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</si>
  <si>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</si>
  <si>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</si>
  <si>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</si>
  <si>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</si>
  <si>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</si>
  <si>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</si>
  <si>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</si>
  <si>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</si>
  <si>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</si>
  <si>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</si>
  <si>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</si>
  <si>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</si>
  <si>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</si>
  <si>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</si>
  <si>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</si>
  <si>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</si>
  <si>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</si>
  <si>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</si>
  <si>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</si>
  <si>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</si>
  <si>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</si>
  <si>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</si>
  <si>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</si>
  <si>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</si>
  <si>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</si>
  <si>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</si>
  <si>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</si>
  <si>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</si>
  <si>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</si>
  <si>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</si>
  <si>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</si>
  <si>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</si>
  <si>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</si>
  <si>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</si>
  <si>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</si>
  <si>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</si>
  <si>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</si>
  <si>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</si>
  <si>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</si>
  <si>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</si>
  <si>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</si>
  <si>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</si>
  <si>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</si>
  <si>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</si>
  <si>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</si>
  <si>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</si>
  <si>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</si>
  <si>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</si>
  <si>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</si>
  <si>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</si>
  <si>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</si>
  <si>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</si>
  <si>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</si>
  <si>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</si>
  <si>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</si>
  <si>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</si>
  <si>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</si>
  <si>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</si>
  <si>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</si>
  <si>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</si>
  <si>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</si>
  <si>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</si>
  <si>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</si>
  <si>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</si>
  <si>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</si>
  <si>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</si>
  <si>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</si>
  <si>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</si>
  <si>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</si>
  <si>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</si>
  <si>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</si>
  <si>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</si>
  <si>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</si>
  <si>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</si>
  <si>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</si>
  <si>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</si>
  <si>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</si>
  <si>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</si>
  <si>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</si>
  <si>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</si>
  <si>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</si>
  <si>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</si>
  <si>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</si>
  <si>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</si>
  <si>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</si>
  <si>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</si>
  <si>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</si>
  <si>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</si>
  <si>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</si>
  <si>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</si>
  <si>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</si>
  <si>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</si>
  <si>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</si>
  <si>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</si>
  <si>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</si>
  <si>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</si>
  <si>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</si>
  <si>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</si>
  <si>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</si>
  <si>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</si>
  <si>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</si>
  <si>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</si>
  <si>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</si>
  <si>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</si>
  <si>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</si>
  <si>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</si>
  <si>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</si>
  <si>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</si>
  <si>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</si>
  <si>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</si>
  <si>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</si>
  <si>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</si>
  <si>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</si>
  <si>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</si>
  <si>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</si>
  <si>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</si>
  <si>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</si>
  <si>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</si>
  <si>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</si>
  <si>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</si>
  <si>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</si>
  <si>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</si>
  <si>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</si>
  <si>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</si>
  <si>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</si>
  <si>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</si>
  <si>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</si>
  <si>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</si>
  <si>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</si>
  <si>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</si>
  <si>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</si>
  <si>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</si>
  <si>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</si>
  <si>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</si>
  <si>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</si>
  <si>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</si>
  <si>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</si>
  <si>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</si>
  <si>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</si>
  <si>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</si>
  <si>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</si>
  <si>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</si>
  <si>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</si>
  <si>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</si>
  <si>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</si>
  <si>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</si>
  <si>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</si>
  <si>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</si>
  <si>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</si>
  <si>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</si>
  <si>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</si>
  <si>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</si>
  <si>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</si>
  <si>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</si>
  <si>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</si>
  <si>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</si>
  <si>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</si>
  <si>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</si>
  <si>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</si>
  <si>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</si>
  <si>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</si>
  <si>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</si>
  <si>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</si>
  <si>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</si>
  <si>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</si>
  <si>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</si>
  <si>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</si>
  <si>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</si>
  <si>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</si>
  <si>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</si>
  <si>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</si>
  <si>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</si>
  <si>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</si>
  <si>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</si>
  <si>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</si>
  <si>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</si>
  <si>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</si>
  <si>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</si>
  <si>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</si>
  <si>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</si>
  <si>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</si>
  <si>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</si>
  <si>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</si>
  <si>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</si>
  <si>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</si>
  <si>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</si>
  <si>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</si>
  <si>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</si>
  <si>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</si>
  <si>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</si>
  <si>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</si>
  <si>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</si>
  <si>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</si>
  <si>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</si>
  <si>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</si>
  <si>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</si>
  <si>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</si>
  <si>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</si>
  <si>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</si>
  <si>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</si>
  <si>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</si>
  <si>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</si>
  <si>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</si>
  <si>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</si>
  <si>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</si>
  <si>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</si>
  <si>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</si>
  <si>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</si>
  <si>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</si>
  <si>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</si>
  <si>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</si>
  <si>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</si>
  <si>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</si>
  <si>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</si>
  <si>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</si>
  <si>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</si>
  <si>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</si>
  <si>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</si>
  <si>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</si>
  <si>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</si>
  <si>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</si>
  <si>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</si>
  <si>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</si>
  <si>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</si>
  <si>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</si>
  <si>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</si>
  <si>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</si>
  <si>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</si>
  <si>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</si>
  <si>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</si>
  <si>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</si>
  <si>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</si>
  <si>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</si>
  <si>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</si>
  <si>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</si>
  <si>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</si>
  <si>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</si>
  <si>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</si>
  <si>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</si>
  <si>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</si>
  <si>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</si>
  <si>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</si>
  <si>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</si>
  <si>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</si>
  <si>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</si>
  <si>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</si>
  <si>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</si>
  <si>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</si>
  <si>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</si>
  <si>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</si>
  <si>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</si>
  <si>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</si>
  <si>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</si>
  <si>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</si>
  <si>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</si>
  <si>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</si>
  <si>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</si>
  <si>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</si>
  <si>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</si>
  <si>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</si>
  <si>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</si>
  <si>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</si>
  <si>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</si>
  <si>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</si>
  <si>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</si>
  <si>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</si>
  <si>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</si>
  <si>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</si>
  <si>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</si>
  <si>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</si>
  <si>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</si>
  <si>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</si>
  <si>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</si>
  <si>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</si>
  <si>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</si>
  <si>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</si>
  <si>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</si>
  <si>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</si>
  <si>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</si>
  <si>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</si>
  <si>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</si>
  <si>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</si>
  <si>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</si>
  <si>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</si>
  <si>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</si>
  <si>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</si>
  <si>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</si>
  <si>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</si>
  <si>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</si>
  <si>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</si>
  <si>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</si>
  <si>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</si>
  <si>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</si>
  <si>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</si>
  <si>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</si>
  <si>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</si>
  <si>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</si>
  <si>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</si>
  <si>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</si>
  <si>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</si>
  <si>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</si>
  <si>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</si>
  <si>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</si>
  <si>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</si>
  <si>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</si>
  <si>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</si>
  <si>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</si>
  <si>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</si>
  <si>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</si>
  <si>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</si>
  <si>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</si>
  <si>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</si>
  <si>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</si>
  <si>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</si>
  <si>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</si>
  <si>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</si>
  <si>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</si>
  <si>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</si>
  <si>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</si>
  <si>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</si>
  <si>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</si>
  <si>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</si>
  <si>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</si>
  <si>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</si>
  <si>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</si>
  <si>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</si>
  <si>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</si>
  <si>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</si>
  <si>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</si>
  <si>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</si>
  <si>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</si>
  <si>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</si>
  <si>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</si>
  <si>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</si>
  <si>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</si>
  <si>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</si>
  <si>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</si>
  <si>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</si>
  <si>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</si>
  <si>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</si>
  <si>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</si>
  <si>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</si>
  <si>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</si>
  <si>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</si>
  <si>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</si>
  <si>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</si>
  <si>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</si>
  <si>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</si>
  <si>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</si>
  <si>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</si>
  <si>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</si>
  <si>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</si>
  <si>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</si>
  <si>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</si>
  <si>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</si>
  <si>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</si>
  <si>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</si>
  <si>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</si>
  <si>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</si>
  <si>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</si>
  <si>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</si>
  <si>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</si>
  <si>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</si>
  <si>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</si>
  <si>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</si>
  <si>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</si>
  <si>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</si>
  <si>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</si>
  <si>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</si>
  <si>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</si>
  <si>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</si>
  <si>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</si>
  <si>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</si>
  <si>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</si>
  <si>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</si>
  <si>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</si>
  <si>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</si>
  <si>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</si>
  <si>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</si>
  <si>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</si>
  <si>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</si>
  <si>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</si>
  <si>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</si>
  <si>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</si>
  <si>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</si>
  <si>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</si>
  <si>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</si>
  <si>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</si>
  <si>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</si>
  <si>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</si>
  <si>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</si>
  <si>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</si>
  <si>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</si>
  <si>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</si>
  <si>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</si>
  <si>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</si>
  <si>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</si>
  <si>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</si>
  <si>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</si>
  <si>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</si>
  <si>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</si>
  <si>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</si>
  <si>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</si>
  <si>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</si>
  <si>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</si>
  <si>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</si>
  <si>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</si>
  <si>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</si>
  <si>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</si>
  <si>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</si>
  <si>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</si>
  <si>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</si>
  <si>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</si>
  <si>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</si>
  <si>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</si>
  <si>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</si>
  <si>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</si>
  <si>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</si>
  <si>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</si>
  <si>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</si>
  <si>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</si>
  <si>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</si>
  <si>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</si>
  <si>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</si>
  <si>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</si>
  <si>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</si>
  <si>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</si>
  <si>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</si>
  <si>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</si>
  <si>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</si>
  <si>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</si>
  <si>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</si>
  <si>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</si>
  <si>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</si>
  <si>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</si>
  <si>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</si>
  <si>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</si>
  <si>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</si>
  <si>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</si>
  <si>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</si>
  <si>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</si>
  <si>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</si>
  <si>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</si>
  <si>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</si>
  <si>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</si>
  <si>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</si>
  <si>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</si>
  <si>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</si>
  <si>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</si>
  <si>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</si>
  <si>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</si>
  <si>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</si>
  <si>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</si>
  <si>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</si>
  <si>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</si>
  <si>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</si>
  <si>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</si>
  <si>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</si>
  <si>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</si>
  <si>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</si>
  <si>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</si>
  <si>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</si>
  <si>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</si>
  <si>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</si>
  <si>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</si>
  <si>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</si>
  <si>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</si>
  <si>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</si>
  <si>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</si>
  <si>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</si>
  <si>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</si>
  <si>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</si>
  <si>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</si>
  <si>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</si>
  <si>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</si>
  <si>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</si>
  <si>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</si>
  <si>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</si>
  <si>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</si>
  <si>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</si>
  <si>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</si>
  <si>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</si>
  <si>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</si>
  <si>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</si>
  <si>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</si>
  <si>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</si>
  <si>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</si>
  <si>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</si>
  <si>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</si>
  <si>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</si>
  <si>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</si>
  <si>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</si>
  <si>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</si>
  <si>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</si>
  <si>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</si>
  <si>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</si>
  <si>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</si>
  <si>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</si>
  <si>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</si>
  <si>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</si>
  <si>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</si>
  <si>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</si>
  <si>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</si>
  <si>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</si>
  <si>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</si>
  <si>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</si>
  <si>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</si>
  <si>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</si>
  <si>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</si>
  <si>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</si>
  <si>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</si>
  <si>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</si>
  <si>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</si>
  <si>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</si>
  <si>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</si>
  <si>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</si>
  <si>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</si>
  <si>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</si>
  <si>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</si>
  <si>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</si>
  <si>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</si>
  <si>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</si>
  <si>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</si>
  <si>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</si>
  <si>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</si>
  <si>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</si>
  <si>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</si>
  <si>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</si>
  <si>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</si>
  <si>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</si>
  <si>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</si>
  <si>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</si>
  <si>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</si>
  <si>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</si>
  <si>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</si>
  <si>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</si>
  <si>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</si>
  <si>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</si>
  <si>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</si>
  <si>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</si>
  <si>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</si>
  <si>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</si>
  <si>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</si>
  <si>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</si>
  <si>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</si>
  <si>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</si>
  <si>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</si>
  <si>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</si>
  <si>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</si>
  <si>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</si>
  <si>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</si>
  <si>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</si>
  <si>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</si>
  <si>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</si>
  <si>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</si>
  <si>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</si>
  <si>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</si>
  <si>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</si>
  <si>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</si>
  <si>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</si>
  <si>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</si>
  <si>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</si>
  <si>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</si>
  <si>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</si>
  <si>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</si>
  <si>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</si>
  <si>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</si>
  <si>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</si>
  <si>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</si>
  <si>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</si>
  <si>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</si>
  <si>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</si>
  <si>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</si>
  <si>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</si>
  <si>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</si>
  <si>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</si>
  <si>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</si>
  <si>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</si>
  <si>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</si>
  <si>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</si>
  <si>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</si>
  <si>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</si>
  <si>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</si>
  <si>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</si>
  <si>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</si>
  <si>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</si>
  <si>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</si>
  <si>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</si>
  <si>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</si>
  <si>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</si>
  <si>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</si>
  <si>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</si>
  <si>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</si>
  <si>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</si>
  <si>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</si>
  <si>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</si>
  <si>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</si>
  <si>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</si>
  <si>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</si>
  <si>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</si>
  <si>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</si>
  <si>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</si>
  <si>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</si>
  <si>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</si>
  <si>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</si>
  <si>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</si>
  <si>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</si>
  <si>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</si>
  <si>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</si>
  <si>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</si>
  <si>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</si>
  <si>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</si>
  <si>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</si>
  <si>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</si>
  <si>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</si>
  <si>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</si>
  <si>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</si>
  <si>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</si>
  <si>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</si>
  <si>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</si>
  <si>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</si>
  <si>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</si>
  <si>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</si>
  <si>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</si>
  <si>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</si>
  <si>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</si>
  <si>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</si>
  <si>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</si>
  <si>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</si>
  <si>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</si>
  <si>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</si>
  <si>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</si>
  <si>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</si>
  <si>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</si>
  <si>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</si>
  <si>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</si>
  <si>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</si>
  <si>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</si>
  <si>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</si>
  <si>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</si>
  <si>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</si>
  <si>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</si>
  <si>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</si>
  <si>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</si>
  <si>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</si>
  <si>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</si>
  <si>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</si>
  <si>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</si>
  <si>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</si>
  <si>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</si>
  <si>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</si>
  <si>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</si>
  <si>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</si>
  <si>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</si>
  <si>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</si>
  <si>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</si>
  <si>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</si>
  <si>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</si>
  <si>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</si>
  <si>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</si>
  <si>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</si>
  <si>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</si>
  <si>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</si>
  <si>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</si>
  <si>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</si>
  <si>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</si>
  <si>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</si>
  <si>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</si>
  <si>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</si>
  <si>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</si>
  <si>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</si>
  <si>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</si>
  <si>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</si>
  <si>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</si>
  <si>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</si>
  <si>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</si>
  <si>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</si>
  <si>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</si>
  <si>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</si>
  <si>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</si>
  <si>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</si>
  <si>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</si>
  <si>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</si>
  <si>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</si>
  <si>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</si>
  <si>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</si>
  <si>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</si>
  <si>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</si>
  <si>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</si>
  <si>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</si>
  <si>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</si>
  <si>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</si>
  <si>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</si>
  <si>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</si>
  <si>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</si>
  <si>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</si>
  <si>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</si>
  <si>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</si>
  <si>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</si>
  <si>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</si>
  <si>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</si>
  <si>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</si>
  <si>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</si>
  <si>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</si>
  <si>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</si>
  <si>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</si>
  <si>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</si>
  <si>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</si>
  <si>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</si>
  <si>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</si>
  <si>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</si>
  <si>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</si>
  <si>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</si>
  <si>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</si>
  <si>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</si>
  <si>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</si>
  <si>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</si>
  <si>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</si>
  <si>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</si>
  <si>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</si>
  <si>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</si>
  <si>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</si>
  <si>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</si>
  <si>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</si>
  <si>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</si>
  <si>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</si>
  <si>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</si>
  <si>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</si>
  <si>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</si>
  <si>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</si>
  <si>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</si>
  <si>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</si>
  <si>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</si>
  <si>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</si>
  <si>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</si>
  <si>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</si>
  <si>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</si>
  <si>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</si>
  <si>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</si>
  <si>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</si>
  <si>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</si>
  <si>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</si>
  <si>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</si>
  <si>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</si>
  <si>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</si>
  <si>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</si>
  <si>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</si>
  <si>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</si>
  <si>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</si>
  <si>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</si>
  <si>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</si>
  <si>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</si>
  <si>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</si>
  <si>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</si>
  <si>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</si>
  <si>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</si>
  <si>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</si>
  <si>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</si>
  <si>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</si>
  <si>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</si>
  <si>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</si>
  <si>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</si>
  <si>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</si>
  <si>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</si>
  <si>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</si>
  <si>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</si>
  <si>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</si>
  <si>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</si>
  <si>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</si>
  <si>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</si>
  <si>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</si>
  <si>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</si>
  <si>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</si>
  <si>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</si>
  <si>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</si>
  <si>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</si>
  <si>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</si>
  <si>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</si>
  <si>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</si>
  <si>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</si>
  <si>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</si>
  <si>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</si>
  <si>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</si>
  <si>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</si>
  <si>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</si>
  <si>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</si>
  <si>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</si>
  <si>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</si>
  <si>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</si>
  <si>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</si>
  <si>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</si>
  <si>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</si>
  <si>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</si>
  <si>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</si>
  <si>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</si>
  <si>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</si>
  <si>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</si>
  <si>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</si>
  <si>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</si>
  <si>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</si>
  <si>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</si>
  <si>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</si>
  <si>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</si>
  <si>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</si>
  <si>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</si>
  <si>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</si>
  <si>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</si>
  <si>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</si>
  <si>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</si>
  <si>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</si>
  <si>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</si>
  <si>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</si>
  <si>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</si>
  <si>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</si>
  <si>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</si>
  <si>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</si>
  <si>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</si>
  <si>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</si>
  <si>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</si>
  <si>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</si>
  <si>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</si>
  <si>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</si>
  <si>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</si>
  <si>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</si>
  <si>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</si>
  <si>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</si>
  <si>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</si>
  <si>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</si>
  <si>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</si>
  <si>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</si>
  <si>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</si>
  <si>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</si>
  <si>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</si>
  <si>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</si>
  <si>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</si>
  <si>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</si>
  <si>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</si>
  <si>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</si>
  <si>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</si>
  <si>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</si>
  <si>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</si>
  <si>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</si>
  <si>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</si>
  <si>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</si>
  <si>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</si>
  <si>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</si>
  <si>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</si>
  <si>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</si>
  <si>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</si>
  <si>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</si>
  <si>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</si>
  <si>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</si>
  <si>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</si>
  <si>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</si>
  <si>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</si>
  <si>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</si>
  <si>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</si>
  <si>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</si>
  <si>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</si>
  <si>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</si>
  <si>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</si>
  <si>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</si>
  <si>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</si>
  <si>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</si>
  <si>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</si>
  <si>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</si>
  <si>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</si>
  <si>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</si>
  <si>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</si>
  <si>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</si>
  <si>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</si>
  <si>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</si>
  <si>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</si>
  <si>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</si>
  <si>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</si>
  <si>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</si>
  <si>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</si>
  <si>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</si>
  <si>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</si>
  <si>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</si>
  <si>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</si>
  <si>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</si>
  <si>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</si>
  <si>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</si>
  <si>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</si>
  <si>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</si>
  <si>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</si>
  <si>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</si>
  <si>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</si>
  <si>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</si>
  <si>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</si>
  <si>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</si>
  <si>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</si>
  <si>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</si>
  <si>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</si>
  <si>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</si>
  <si>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</si>
  <si>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</si>
  <si>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</si>
  <si>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</si>
  <si>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</si>
  <si>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</si>
  <si>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</si>
  <si>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</si>
  <si>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</si>
  <si>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</si>
  <si>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</si>
  <si>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</si>
  <si>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</si>
  <si>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</si>
  <si>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</si>
  <si>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</si>
  <si>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</si>
  <si>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</si>
  <si>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</si>
  <si>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</si>
  <si>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</si>
  <si>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</si>
  <si>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</si>
  <si>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</si>
  <si>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</si>
  <si>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</si>
  <si>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</si>
  <si>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</si>
  <si>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</si>
  <si>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</si>
  <si>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</si>
  <si>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</si>
  <si>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</si>
  <si>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</si>
  <si>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</si>
  <si>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</si>
  <si>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</si>
  <si>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</si>
  <si>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</si>
  <si>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</si>
  <si>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</si>
  <si>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</si>
  <si>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</si>
  <si>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</si>
  <si>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</si>
  <si>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</si>
  <si>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</si>
  <si>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</si>
  <si>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</si>
  <si>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</si>
  <si>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</si>
  <si>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</si>
  <si>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</si>
  <si>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</si>
  <si>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</si>
  <si>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</si>
  <si>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</si>
  <si>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</si>
  <si>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</si>
  <si>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</si>
  <si>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</si>
  <si>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</si>
  <si>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</si>
  <si>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</si>
  <si>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</si>
  <si>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</si>
  <si>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</si>
  <si>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</si>
  <si>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</si>
  <si>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</si>
  <si>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</si>
  <si>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</si>
  <si>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</si>
  <si>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</si>
  <si>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</si>
  <si>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</si>
  <si>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</si>
  <si>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</si>
  <si>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</si>
  <si>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</si>
  <si>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</si>
  <si>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</si>
  <si>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</si>
  <si>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</si>
  <si>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</si>
  <si>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</si>
  <si>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</si>
  <si>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</si>
  <si>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</si>
  <si>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</si>
  <si>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</si>
  <si>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</si>
  <si>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</si>
  <si>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</si>
  <si>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</si>
  <si>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</si>
  <si>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</si>
  <si>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</si>
  <si>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</si>
  <si>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</si>
  <si>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</si>
  <si>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</si>
  <si>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</si>
  <si>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</si>
  <si>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</si>
  <si>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</si>
  <si>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</si>
  <si>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</si>
  <si>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</si>
  <si>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</si>
  <si>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</si>
  <si>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</si>
  <si>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</si>
  <si>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</si>
  <si>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</si>
  <si>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</si>
  <si>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</si>
  <si>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</si>
  <si>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</si>
  <si>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</si>
  <si>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</si>
  <si>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</si>
  <si>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</si>
  <si>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</si>
  <si>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</si>
  <si>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</si>
  <si>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</si>
  <si>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</si>
  <si>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</si>
  <si>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</si>
  <si>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</si>
  <si>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</si>
  <si>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</si>
  <si>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</si>
  <si>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</si>
  <si>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</si>
  <si>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</si>
  <si>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</si>
  <si>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</si>
  <si>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</si>
  <si>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</si>
  <si>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</si>
  <si>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</si>
  <si>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</si>
  <si>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</si>
  <si>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</si>
  <si>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</si>
  <si>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</si>
  <si>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</si>
  <si>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</si>
  <si>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</si>
  <si>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</si>
  <si>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</si>
  <si>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</si>
  <si>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</si>
  <si>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</si>
  <si>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</si>
  <si>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</si>
  <si>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</si>
  <si>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</si>
  <si>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</si>
  <si>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</si>
  <si>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</si>
  <si>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</si>
  <si>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</si>
  <si>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</si>
  <si>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</si>
  <si>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</si>
  <si>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</si>
  <si>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</si>
  <si>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</si>
  <si>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</si>
  <si>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</si>
  <si>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</si>
  <si>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</si>
  <si>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</si>
  <si>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</si>
  <si>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</si>
  <si>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</si>
  <si>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</si>
  <si>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</si>
  <si>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</si>
  <si>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</si>
  <si>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</si>
  <si>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</si>
  <si>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</si>
  <si>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</si>
  <si>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</si>
  <si>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</si>
  <si>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</si>
  <si>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</si>
  <si>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</si>
  <si>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</si>
  <si>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</si>
  <si>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</si>
  <si>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</si>
  <si>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</si>
  <si>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</si>
  <si>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</si>
  <si>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</si>
  <si>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</si>
  <si>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</si>
  <si>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</si>
  <si>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</si>
  <si>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</si>
  <si>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</si>
  <si>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</si>
  <si>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</si>
  <si>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</si>
  <si>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</si>
  <si>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</si>
  <si>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</si>
  <si>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</si>
  <si>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</si>
  <si>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</si>
  <si>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</si>
  <si>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</si>
  <si>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</si>
  <si>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</si>
  <si>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</si>
  <si>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</si>
  <si>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</si>
  <si>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</si>
  <si>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</si>
  <si>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</si>
  <si>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</si>
  <si>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</si>
  <si>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</si>
  <si>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</si>
  <si>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</si>
  <si>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</si>
  <si>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</si>
  <si>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</si>
  <si>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</si>
  <si>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</si>
  <si>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</si>
  <si>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</si>
  <si>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</si>
  <si>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</si>
  <si>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</si>
  <si>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</si>
  <si>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</si>
  <si>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</si>
  <si>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</si>
  <si>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</si>
  <si>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</si>
  <si>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</si>
  <si>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</si>
  <si>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</si>
  <si>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</si>
  <si>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</si>
  <si>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</si>
  <si>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</si>
  <si>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</si>
  <si>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</si>
  <si>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</si>
  <si>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</si>
  <si>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</si>
  <si>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</si>
  <si>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</si>
  <si>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</si>
  <si>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</si>
  <si>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</si>
  <si>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</si>
  <si>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</si>
  <si>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</si>
  <si>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</si>
  <si>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</si>
  <si>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</si>
  <si>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</si>
  <si>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</si>
  <si>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</si>
  <si>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</si>
  <si>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</si>
  <si>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</si>
  <si>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</si>
  <si>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</si>
  <si>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</si>
  <si>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</si>
  <si>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</si>
  <si>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</si>
  <si>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</si>
  <si>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</si>
  <si>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</si>
  <si>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</si>
  <si>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</si>
  <si>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</si>
  <si>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</si>
  <si>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</si>
  <si>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</si>
  <si>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</si>
  <si>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</si>
  <si>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</si>
  <si>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</si>
  <si>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</si>
  <si>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</si>
  <si>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</si>
  <si>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</si>
  <si>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</si>
  <si>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</si>
  <si>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</si>
  <si>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</si>
  <si>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</si>
  <si>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</si>
  <si>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</si>
  <si>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</si>
  <si>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</si>
  <si>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</si>
  <si>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</si>
  <si>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</si>
  <si>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</si>
  <si>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</si>
  <si>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</si>
  <si>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</si>
  <si>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</si>
  <si>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</si>
  <si>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</si>
  <si>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</si>
  <si>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</si>
  <si>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</si>
  <si>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</si>
  <si>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</si>
  <si>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</si>
  <si>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</si>
  <si>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</si>
  <si>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</si>
  <si>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</si>
  <si>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</si>
  <si>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</si>
  <si>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</si>
  <si>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</si>
  <si>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</si>
  <si>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</si>
  <si>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</si>
  <si>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</si>
  <si>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</si>
  <si>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</si>
  <si>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</si>
  <si>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</si>
  <si>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</si>
  <si>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</si>
  <si>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</si>
  <si>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</si>
  <si>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</si>
  <si>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</si>
  <si>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</si>
  <si>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</si>
  <si>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</si>
  <si>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</si>
  <si>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</si>
  <si>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</si>
  <si>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</si>
  <si>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</si>
  <si>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</si>
  <si>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</si>
  <si>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</si>
  <si>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</si>
  <si>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</si>
  <si>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</si>
  <si>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</si>
  <si>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</si>
  <si>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</si>
  <si>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</si>
  <si>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</si>
  <si>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</si>
  <si>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</si>
  <si>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</si>
  <si>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</si>
  <si>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</si>
  <si>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</si>
  <si>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</si>
  <si>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</si>
  <si>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</si>
  <si>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</si>
  <si>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</si>
  <si>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</si>
  <si>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</si>
  <si>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</si>
  <si>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</si>
  <si>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</si>
  <si>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</si>
  <si>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</si>
  <si>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</si>
  <si>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</si>
  <si>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</si>
  <si>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</si>
  <si>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</si>
  <si>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</si>
  <si>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</si>
  <si>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</si>
  <si>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</si>
  <si>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</si>
  <si>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</si>
  <si>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</si>
  <si>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</si>
  <si>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</si>
  <si>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</si>
  <si>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</si>
  <si>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</si>
  <si>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</si>
  <si>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</si>
  <si>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</si>
  <si>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</si>
  <si>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</si>
  <si>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</si>
  <si>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</si>
  <si>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</si>
  <si>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</si>
  <si>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</si>
  <si>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</si>
  <si>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</si>
  <si>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</si>
  <si>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</si>
  <si>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</si>
  <si>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</si>
  <si>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</si>
  <si>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</si>
  <si>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</si>
  <si>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</si>
  <si>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</si>
  <si>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</si>
  <si>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</si>
  <si>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</si>
  <si>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</si>
  <si>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</si>
  <si>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</si>
  <si>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</si>
  <si>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</si>
  <si>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</si>
  <si>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</si>
  <si>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</si>
  <si>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</si>
  <si>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</si>
  <si>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</si>
  <si>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</si>
  <si>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</si>
  <si>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</si>
  <si>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</si>
  <si>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</si>
  <si>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</si>
  <si>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</si>
  <si>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</si>
  <si>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</si>
  <si>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</si>
  <si>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</si>
  <si>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</si>
  <si>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</si>
  <si>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</si>
  <si>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</si>
  <si>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</si>
  <si>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</si>
  <si>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</si>
  <si>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</si>
  <si>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</si>
  <si>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</si>
  <si>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</si>
  <si>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</si>
  <si>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</si>
  <si>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</si>
  <si>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</si>
  <si>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</si>
  <si>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</si>
  <si>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</si>
  <si>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</si>
  <si>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</si>
  <si>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</si>
  <si>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</si>
  <si>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</si>
  <si>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</si>
  <si>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</si>
  <si>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</si>
  <si>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</si>
  <si>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</si>
  <si>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</si>
  <si>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</si>
  <si>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</si>
  <si>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</si>
  <si>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</si>
  <si>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</si>
  <si>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</si>
  <si>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</si>
  <si>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</si>
  <si>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</si>
  <si>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</si>
  <si>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</si>
  <si>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</si>
  <si>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</si>
  <si>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</si>
  <si>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</si>
  <si>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</si>
  <si>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</si>
  <si>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</si>
  <si>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</si>
  <si>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</si>
  <si>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</si>
  <si>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</si>
  <si>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</si>
  <si>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</si>
  <si>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</si>
  <si>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</si>
  <si>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</si>
  <si>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</si>
  <si>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</si>
  <si>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</si>
  <si>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</si>
  <si>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</si>
  <si>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</si>
  <si>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</si>
  <si>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</si>
  <si>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</si>
  <si>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</si>
  <si>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</si>
  <si>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</si>
  <si>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</si>
  <si>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</si>
  <si>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</si>
  <si>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</si>
  <si>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</si>
  <si>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</si>
  <si>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</si>
  <si>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</si>
  <si>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</si>
  <si>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</si>
  <si>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</si>
  <si>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</si>
  <si>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</si>
  <si>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</si>
  <si>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</si>
  <si>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</si>
  <si>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</si>
  <si>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</si>
  <si>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</si>
  <si>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</si>
  <si>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</si>
  <si>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</si>
  <si>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</si>
  <si>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</si>
  <si>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</si>
  <si>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</si>
  <si>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</si>
  <si>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</si>
  <si>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</si>
  <si>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</si>
  <si>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</si>
  <si>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</si>
  <si>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</si>
  <si>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</si>
  <si>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</si>
  <si>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</si>
  <si>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</si>
  <si>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</si>
  <si>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</si>
  <si>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</si>
  <si>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</si>
  <si>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</si>
  <si>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</si>
  <si>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</si>
  <si>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</si>
  <si>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</si>
  <si>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</si>
  <si>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</si>
  <si>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</si>
  <si>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</si>
  <si>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</si>
  <si>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</si>
  <si>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</si>
  <si>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</si>
  <si>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</si>
  <si>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</si>
  <si>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</si>
  <si>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</si>
  <si>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</si>
  <si>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</si>
  <si>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</si>
  <si>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</si>
  <si>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</si>
  <si>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</si>
  <si>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</si>
  <si>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</si>
  <si>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</si>
  <si>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</si>
  <si>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</si>
  <si>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</si>
  <si>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</si>
  <si>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</si>
  <si>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</si>
  <si>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</si>
  <si>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</si>
  <si>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</si>
  <si>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</si>
  <si>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</si>
  <si>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</si>
  <si>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</si>
  <si>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</si>
  <si>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</si>
  <si>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</si>
  <si>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</si>
  <si>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</si>
  <si>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</si>
  <si>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</si>
  <si>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</si>
  <si>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</si>
  <si>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</si>
  <si>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</si>
  <si>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</si>
  <si>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</si>
  <si>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</si>
  <si>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</si>
  <si>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</si>
  <si>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</si>
  <si>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</si>
  <si>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</si>
  <si>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</si>
  <si>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</si>
  <si>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</si>
  <si>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</si>
  <si>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</si>
  <si>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</si>
  <si>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</si>
  <si>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</si>
  <si>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</si>
  <si>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</si>
  <si>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</si>
  <si>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</si>
  <si>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</si>
  <si>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</si>
  <si>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</si>
  <si>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</si>
  <si>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</si>
  <si>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</si>
  <si>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</si>
  <si>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</si>
  <si>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</si>
  <si>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</si>
  <si>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</si>
  <si>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</si>
  <si>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</si>
  <si>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</si>
  <si>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</si>
  <si>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</si>
  <si>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</si>
  <si>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</si>
  <si>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</si>
  <si>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</si>
  <si>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</si>
  <si>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</si>
  <si>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</si>
  <si>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</si>
  <si>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</si>
  <si>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</si>
  <si>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</si>
  <si>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</si>
  <si>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</si>
  <si>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</si>
  <si>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</si>
  <si>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</si>
  <si>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</si>
  <si>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</si>
  <si>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</si>
  <si>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</si>
  <si>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</si>
  <si>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</si>
  <si>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</si>
  <si>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</si>
  <si>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</si>
  <si>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</si>
  <si>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</si>
  <si>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</si>
  <si>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</si>
  <si>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</si>
  <si>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</si>
  <si>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</si>
  <si>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</si>
  <si>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</si>
  <si>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</si>
  <si>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</si>
  <si>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</si>
  <si>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</si>
  <si>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</si>
  <si>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</si>
  <si>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</si>
  <si>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</si>
  <si>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</si>
  <si>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</si>
  <si>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</si>
  <si>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</si>
  <si>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</si>
  <si>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</si>
  <si>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</si>
  <si>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</si>
  <si>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</si>
  <si>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</si>
  <si>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</si>
  <si>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</si>
  <si>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</si>
  <si>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</si>
  <si>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</si>
  <si>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</si>
  <si>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</si>
  <si>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</si>
  <si>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</si>
  <si>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</si>
  <si>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</si>
  <si>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</si>
  <si>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</si>
  <si>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</si>
  <si>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</si>
  <si>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</si>
  <si>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</si>
  <si>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</si>
  <si>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</si>
  <si>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</si>
  <si>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</si>
  <si>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</si>
  <si>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</si>
  <si>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</si>
  <si>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</si>
  <si>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</si>
  <si>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</si>
  <si>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</si>
  <si>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</si>
  <si>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</si>
  <si>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</si>
  <si>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</si>
  <si>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</si>
  <si>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</si>
  <si>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</si>
  <si>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</si>
  <si>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</si>
  <si>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</si>
  <si>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</si>
  <si>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</si>
  <si>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</si>
  <si>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</si>
  <si>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</si>
  <si>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</si>
  <si>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</si>
  <si>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</si>
  <si>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</si>
  <si>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</si>
  <si>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</si>
  <si>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</si>
  <si>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</si>
  <si>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</si>
  <si>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</si>
  <si>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</si>
  <si>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</si>
  <si>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</si>
  <si>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</si>
  <si>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</si>
  <si>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</si>
  <si>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</si>
  <si>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</si>
  <si>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</si>
  <si>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</si>
  <si>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</si>
  <si>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</si>
  <si>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</si>
  <si>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</si>
  <si>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</si>
  <si>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</si>
  <si>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</si>
  <si>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</si>
  <si>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</si>
  <si>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</si>
  <si>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</si>
  <si>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</si>
  <si>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</si>
  <si>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</si>
  <si>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</si>
  <si>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</si>
  <si>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</si>
  <si>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</si>
  <si>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</si>
  <si>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</si>
  <si>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</si>
  <si>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</si>
  <si>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</si>
  <si>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</si>
  <si>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</si>
  <si>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</si>
  <si>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</si>
  <si>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</si>
  <si>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</si>
  <si>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</si>
  <si>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</si>
  <si>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</si>
  <si>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</si>
  <si>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</si>
  <si>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</si>
  <si>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</si>
  <si>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</si>
  <si>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</si>
  <si>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</si>
  <si>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</si>
  <si>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</si>
  <si>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</si>
  <si>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</si>
  <si>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</si>
  <si>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</si>
  <si>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</si>
  <si>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</si>
  <si>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</si>
  <si>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</si>
  <si>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</si>
  <si>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</si>
  <si>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</si>
  <si>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</si>
  <si>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</si>
  <si>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</si>
  <si>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</si>
  <si>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</si>
  <si>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</si>
  <si>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</si>
  <si>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</si>
  <si>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</si>
  <si>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</si>
  <si>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</si>
  <si>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</si>
  <si>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</si>
  <si>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</si>
  <si>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</si>
  <si>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</si>
  <si>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</si>
  <si>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</si>
  <si>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</si>
  <si>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</si>
  <si>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</si>
  <si>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</si>
  <si>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</si>
  <si>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</si>
  <si>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</si>
  <si>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</si>
  <si>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</si>
  <si>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</si>
  <si>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</si>
  <si>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</si>
  <si>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</si>
  <si>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</si>
  <si>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</si>
  <si>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</si>
  <si>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</si>
  <si>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</si>
  <si>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</si>
  <si>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</si>
  <si>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</si>
  <si>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</si>
  <si>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</si>
  <si>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</si>
  <si>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</si>
  <si>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</si>
  <si>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</si>
  <si>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</si>
  <si>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</si>
  <si>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</si>
  <si>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</si>
  <si>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</si>
  <si>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</si>
  <si>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</si>
  <si>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</si>
  <si>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</si>
  <si>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</si>
  <si>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</si>
  <si>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</si>
  <si>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</si>
  <si>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</si>
  <si>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</si>
  <si>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</si>
  <si>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</si>
  <si>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</si>
  <si>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</si>
  <si>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</si>
  <si>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</si>
  <si>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</si>
  <si>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</si>
  <si>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</si>
  <si>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</si>
  <si>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</si>
  <si>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</si>
  <si>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</si>
  <si>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</si>
  <si>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</si>
  <si>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</si>
  <si>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</si>
  <si>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</si>
  <si>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</si>
  <si>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</si>
  <si>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</si>
  <si>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</si>
  <si>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</si>
  <si>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</si>
  <si>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</si>
  <si>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</si>
  <si>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</si>
  <si>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</si>
  <si>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</si>
  <si>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</si>
  <si>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</si>
  <si>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</si>
  <si>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</si>
  <si>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</si>
  <si>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</si>
  <si>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</si>
  <si>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</si>
  <si>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</si>
  <si>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</si>
  <si>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</si>
  <si>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</si>
  <si>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</si>
  <si>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</si>
  <si>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</si>
  <si>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</si>
  <si>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</si>
  <si>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</si>
  <si>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</si>
  <si>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</si>
  <si>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</si>
  <si>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</si>
  <si>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</si>
  <si>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</si>
  <si>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</si>
  <si>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</si>
  <si>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</si>
  <si>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</si>
  <si>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</si>
  <si>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</si>
  <si>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</si>
  <si>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</si>
  <si>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</si>
  <si>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</si>
  <si>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</si>
  <si>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</si>
  <si>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</si>
  <si>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</si>
  <si>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</si>
  <si>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</si>
  <si>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</si>
  <si>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</si>
  <si>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</si>
  <si>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</si>
  <si>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</si>
  <si>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</si>
  <si>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</si>
  <si>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</si>
  <si>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</si>
  <si>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</si>
  <si>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</si>
  <si>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</si>
  <si>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</si>
  <si>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</si>
  <si>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</si>
  <si>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</si>
  <si>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</si>
  <si>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</si>
  <si>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</si>
  <si>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</si>
  <si>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</si>
  <si>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</si>
  <si>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</si>
  <si>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</si>
  <si>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</si>
  <si>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</si>
  <si>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</si>
  <si>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</si>
  <si>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</si>
  <si>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</si>
  <si>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</si>
  <si>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</si>
  <si>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</si>
  <si>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</si>
  <si>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</si>
  <si>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</si>
  <si>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</si>
  <si>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</si>
  <si>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</si>
  <si>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</si>
  <si>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</si>
  <si>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</si>
  <si>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</si>
  <si>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</si>
  <si>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</si>
  <si>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</si>
  <si>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</si>
  <si>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</si>
  <si>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</si>
  <si>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</si>
  <si>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</si>
  <si>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</si>
  <si>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</si>
  <si>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</si>
  <si>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</si>
  <si>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</si>
  <si>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</si>
  <si>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</si>
  <si>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</si>
  <si>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</si>
  <si>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</si>
  <si>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</si>
  <si>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</si>
  <si>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</si>
  <si>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</si>
  <si>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</si>
  <si>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</si>
  <si>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</si>
  <si>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</si>
  <si>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</si>
  <si>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</si>
  <si>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</si>
  <si>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</si>
  <si>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</si>
  <si>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</si>
  <si>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</si>
  <si>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</si>
  <si>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</si>
  <si>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</si>
  <si>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</si>
  <si>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</si>
  <si>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</si>
  <si>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</si>
  <si>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</si>
  <si>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</si>
  <si>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</si>
  <si>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</si>
  <si>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</si>
  <si>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</si>
  <si>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</si>
  <si>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</si>
  <si>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</si>
  <si>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</si>
  <si>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</si>
  <si>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</si>
  <si>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</si>
  <si>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</si>
  <si>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</si>
  <si>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</si>
  <si>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</si>
  <si>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</si>
  <si>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</si>
  <si>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</si>
  <si>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</si>
  <si>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</si>
  <si>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</si>
  <si>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</si>
  <si>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</si>
  <si>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</si>
  <si>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</si>
  <si>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</si>
  <si>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</si>
  <si>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</si>
  <si>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</si>
  <si>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</si>
  <si>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</si>
  <si>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</si>
  <si>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</si>
  <si>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</si>
  <si>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</si>
  <si>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</si>
  <si>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</si>
  <si>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</si>
  <si>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</si>
  <si>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</si>
  <si>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</si>
  <si>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</si>
  <si>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</si>
  <si>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</si>
  <si>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</si>
  <si>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</si>
  <si>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</si>
  <si>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</si>
  <si>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</si>
  <si>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</si>
  <si>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</si>
  <si>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</si>
  <si>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</si>
  <si>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</si>
  <si>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</si>
  <si>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</si>
  <si>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</si>
  <si>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</si>
  <si>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</si>
  <si>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</si>
  <si>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</si>
  <si>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</si>
  <si>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</si>
  <si>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</si>
  <si>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</si>
  <si>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</si>
  <si>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</si>
  <si>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</si>
  <si>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</si>
  <si>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</si>
  <si>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</si>
  <si>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</si>
  <si>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</si>
  <si>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</si>
  <si>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</si>
  <si>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</si>
  <si>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</si>
  <si>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</si>
  <si>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</si>
  <si>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</si>
  <si>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</si>
  <si>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</si>
  <si>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</si>
  <si>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</si>
  <si>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</si>
  <si>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</si>
  <si>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</si>
  <si>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</si>
  <si>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</si>
  <si>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</si>
  <si>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</si>
  <si>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</si>
  <si>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</si>
  <si>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</si>
  <si>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</si>
  <si>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</si>
  <si>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</si>
  <si>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</si>
  <si>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</si>
  <si>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</si>
  <si>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</si>
  <si>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</si>
  <si>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</si>
  <si>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</si>
  <si>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</si>
  <si>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</si>
  <si>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</si>
  <si>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</si>
  <si>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</si>
  <si>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</si>
  <si>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</si>
  <si>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</si>
  <si>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</si>
  <si>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</si>
  <si>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</si>
  <si>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</si>
  <si>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</si>
  <si>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</si>
  <si>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</si>
  <si>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</si>
  <si>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</si>
  <si>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</si>
  <si>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</si>
  <si>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</si>
  <si>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</si>
  <si>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</si>
  <si>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</si>
  <si>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</si>
  <si>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</si>
  <si>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</si>
  <si>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</si>
  <si>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</si>
  <si>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</si>
  <si>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</si>
  <si>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</si>
  <si>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</si>
  <si>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</si>
  <si>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</si>
  <si>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</si>
  <si>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</si>
  <si>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</si>
  <si>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</si>
  <si>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</si>
  <si>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</si>
  <si>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</si>
  <si>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</si>
  <si>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</si>
  <si>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</si>
  <si>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</si>
  <si>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</si>
  <si>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</si>
  <si>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</si>
  <si>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</si>
  <si>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</si>
  <si>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</si>
  <si>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</si>
  <si>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</si>
  <si>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</si>
  <si>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</si>
  <si>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</si>
  <si>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</si>
  <si>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</si>
  <si>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</si>
  <si>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</si>
  <si>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</si>
  <si>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</si>
  <si>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</si>
  <si>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</si>
  <si>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</si>
  <si>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</si>
  <si>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</si>
  <si>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</si>
  <si>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</si>
  <si>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</si>
  <si>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</si>
  <si>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</si>
  <si>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</si>
  <si>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</si>
  <si>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</si>
  <si>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</si>
  <si>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</si>
  <si>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</si>
  <si>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</si>
  <si>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</si>
  <si>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</si>
  <si>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</si>
  <si>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</si>
  <si>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</si>
  <si>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</si>
  <si>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</si>
  <si>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</si>
  <si>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</si>
  <si>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</si>
  <si>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</si>
  <si>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</si>
  <si>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</si>
  <si>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</si>
  <si>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</si>
  <si>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</si>
  <si>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</si>
  <si>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</si>
  <si>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</si>
  <si>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</si>
  <si>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</si>
  <si>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</si>
  <si>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</si>
  <si>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</si>
  <si>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</si>
  <si>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</si>
  <si>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</si>
  <si>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</si>
  <si>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</si>
  <si>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</si>
  <si>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</si>
  <si>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</si>
  <si>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</si>
  <si>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</si>
  <si>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</si>
  <si>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</si>
  <si>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</si>
  <si>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</si>
  <si>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</si>
  <si>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</si>
  <si>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</si>
  <si>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</si>
  <si>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</si>
  <si>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</si>
  <si>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</si>
  <si>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</si>
  <si>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</si>
  <si>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</si>
  <si>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</si>
  <si>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</si>
  <si>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</si>
  <si>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</si>
  <si>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</si>
  <si>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</si>
  <si>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</si>
  <si>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</si>
  <si>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</si>
  <si>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</si>
  <si>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</si>
  <si>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</si>
  <si>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</si>
  <si>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</si>
  <si>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</si>
  <si>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</si>
  <si>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</si>
  <si>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</si>
  <si>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</si>
  <si>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</si>
  <si>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</si>
  <si>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</si>
  <si>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</si>
  <si>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</si>
  <si>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</si>
  <si>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</si>
  <si>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</si>
  <si>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</si>
  <si>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</si>
  <si>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</si>
  <si>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</si>
  <si>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</si>
  <si>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</si>
  <si>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</si>
  <si>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</si>
  <si>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</si>
  <si>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</si>
  <si>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</si>
  <si>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</si>
  <si>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</si>
  <si>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</si>
  <si>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</si>
  <si>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</si>
  <si>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</si>
  <si>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</si>
  <si>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</si>
  <si>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</si>
  <si>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</si>
  <si>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</si>
  <si>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</si>
  <si>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</si>
  <si>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</si>
  <si>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</si>
  <si>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</si>
  <si>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</si>
  <si>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</si>
  <si>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</si>
  <si>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</si>
  <si>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</si>
  <si>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</si>
  <si>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</si>
  <si>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</si>
  <si>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</si>
  <si>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</si>
  <si>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</si>
  <si>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</si>
  <si>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</si>
  <si>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</si>
  <si>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</si>
  <si>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</si>
  <si>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</si>
  <si>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</si>
  <si>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</si>
  <si>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</si>
  <si>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</si>
  <si>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</si>
  <si>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</si>
  <si>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</si>
  <si>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</si>
  <si>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</si>
  <si>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</si>
  <si>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</si>
  <si>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</si>
  <si>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</si>
  <si>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</si>
  <si>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</si>
  <si>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</si>
  <si>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</si>
  <si>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</si>
  <si>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</si>
  <si>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</si>
  <si>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</si>
  <si>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</si>
  <si>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</si>
  <si>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</si>
  <si>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</si>
  <si>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</si>
  <si>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</si>
  <si>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</si>
  <si>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</si>
  <si>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</si>
  <si>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</si>
  <si>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</si>
  <si>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</si>
  <si>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</si>
  <si>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</si>
  <si>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</si>
  <si>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</si>
  <si>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</si>
  <si>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</si>
  <si>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</si>
  <si>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</si>
  <si>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</si>
  <si>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</si>
  <si>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</si>
  <si>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</si>
  <si>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</si>
  <si>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</si>
  <si>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</si>
  <si>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</si>
  <si>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</si>
  <si>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</si>
  <si>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</si>
  <si>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</si>
  <si>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</si>
  <si>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</si>
  <si>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</si>
  <si>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</si>
  <si>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</si>
  <si>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</si>
  <si>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</si>
  <si>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</si>
  <si>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</si>
  <si>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</si>
  <si>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</si>
  <si>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</si>
  <si>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</si>
  <si>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</si>
  <si>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</si>
  <si>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</si>
  <si>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</si>
  <si>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</si>
  <si>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</si>
  <si>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</si>
  <si>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</si>
  <si>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</si>
  <si>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</si>
  <si>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</si>
  <si>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</si>
  <si>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</si>
  <si>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</si>
  <si>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</si>
  <si>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</si>
  <si>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</si>
  <si>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</si>
  <si>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</si>
  <si>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</si>
  <si>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</si>
  <si>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</si>
  <si>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</si>
  <si>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</si>
  <si>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</si>
  <si>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</si>
  <si>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</si>
  <si>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</si>
  <si>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</si>
  <si>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</si>
  <si>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</si>
  <si>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</si>
  <si>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</si>
  <si>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</si>
  <si>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</si>
  <si>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</si>
  <si>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</si>
  <si>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</si>
  <si>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</si>
  <si>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</si>
  <si>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</si>
  <si>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</si>
  <si>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</si>
  <si>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</si>
  <si>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</si>
  <si>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</si>
  <si>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</si>
  <si>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</si>
  <si>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</si>
  <si>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</si>
  <si>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</si>
  <si>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</si>
  <si>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</si>
  <si>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</si>
  <si>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</si>
  <si>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</si>
  <si>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</si>
  <si>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</si>
  <si>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</si>
  <si>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</si>
  <si>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</si>
  <si>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</si>
  <si>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</si>
  <si>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</si>
  <si>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</si>
  <si>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</si>
  <si>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</si>
  <si>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</si>
  <si>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</si>
  <si>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</si>
  <si>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</si>
  <si>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</si>
  <si>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</si>
  <si>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</si>
  <si>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</si>
  <si>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</si>
  <si>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</si>
  <si>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</si>
  <si>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</si>
  <si>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</si>
  <si>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</si>
  <si>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</si>
  <si>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</si>
  <si>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</si>
  <si>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</si>
  <si>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</si>
  <si>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</si>
  <si>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</si>
  <si>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</si>
  <si>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</si>
  <si>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</si>
  <si>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</si>
  <si>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</si>
  <si>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</si>
  <si>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</si>
  <si>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</si>
  <si>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</si>
  <si>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</si>
  <si>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</si>
  <si>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</si>
  <si>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</si>
  <si>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</si>
  <si>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</si>
  <si>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</si>
  <si>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</si>
  <si>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</si>
  <si>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</si>
  <si>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</si>
  <si>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</si>
  <si>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</si>
  <si>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</si>
  <si>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</si>
  <si>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</si>
  <si>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</si>
  <si>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</si>
  <si>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</si>
  <si>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</si>
  <si>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</si>
  <si>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</si>
  <si>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</si>
  <si>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</si>
  <si>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</si>
  <si>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</si>
  <si>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</si>
  <si>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</si>
  <si>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</si>
  <si>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</si>
  <si>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</si>
  <si>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</si>
  <si>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</si>
  <si>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</si>
  <si>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</si>
  <si>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</si>
  <si>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</si>
  <si>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</si>
  <si>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</si>
  <si>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</si>
  <si>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</si>
  <si>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</si>
  <si>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</si>
  <si>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</si>
  <si>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</si>
  <si>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</si>
  <si>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</si>
  <si>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</si>
  <si>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</si>
  <si>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</si>
  <si>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</si>
  <si>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</si>
  <si>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</si>
  <si>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</si>
  <si>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</si>
  <si>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</si>
  <si>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</si>
  <si>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</si>
  <si>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</si>
  <si>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</si>
  <si>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</si>
  <si>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</si>
  <si>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</si>
  <si>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</si>
  <si>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</si>
  <si>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</si>
  <si>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</si>
  <si>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</si>
  <si>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</si>
  <si>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</si>
  <si>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</si>
  <si>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</si>
  <si>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</si>
  <si>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</si>
  <si>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</si>
  <si>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</si>
  <si>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</si>
  <si>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</si>
  <si>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</si>
  <si>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</si>
  <si>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</si>
  <si>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</si>
  <si>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</si>
  <si>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</si>
  <si>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</si>
  <si>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</si>
  <si>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</si>
  <si>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</si>
  <si>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</si>
  <si>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</si>
  <si>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</si>
  <si>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</si>
  <si>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</si>
  <si>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</si>
  <si>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</si>
  <si>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</si>
  <si>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</si>
  <si>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</si>
  <si>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</si>
  <si>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</si>
  <si>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</si>
  <si>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</si>
  <si>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</si>
  <si>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</si>
  <si>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</si>
  <si>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</si>
  <si>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</si>
  <si>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</si>
  <si>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</si>
  <si>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</si>
  <si>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</si>
  <si>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</si>
  <si>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</si>
  <si>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</si>
  <si>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</si>
  <si>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</si>
  <si>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</si>
  <si>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</si>
  <si>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</si>
  <si>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</si>
  <si>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</si>
  <si>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</si>
  <si>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</si>
  <si>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</si>
  <si>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</si>
  <si>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</si>
  <si>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</si>
  <si>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</si>
  <si>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</si>
  <si>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</si>
  <si>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</si>
  <si>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</si>
  <si>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</si>
  <si>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</si>
  <si>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</si>
  <si>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</si>
  <si>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</si>
  <si>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</si>
  <si>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</si>
  <si>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</si>
  <si>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</si>
  <si>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</si>
  <si>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</si>
  <si>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</si>
  <si>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</si>
  <si>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</si>
  <si>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</si>
  <si>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</si>
  <si>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</si>
  <si>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</si>
  <si>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</si>
  <si>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</si>
  <si>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</si>
  <si>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</si>
  <si>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</si>
  <si>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</si>
  <si>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</si>
  <si>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</si>
  <si>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</si>
  <si>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</si>
  <si>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</si>
  <si>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</si>
  <si>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</si>
  <si>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</si>
  <si>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</si>
  <si>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</si>
  <si>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</si>
  <si>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</si>
  <si>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</si>
  <si>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</si>
  <si>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</si>
  <si>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</si>
  <si>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</si>
  <si>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</si>
  <si>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</si>
  <si>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</si>
  <si>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</si>
  <si>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</si>
  <si>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</si>
  <si>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</si>
  <si>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</si>
  <si>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</si>
  <si>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</si>
  <si>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</si>
  <si>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</si>
  <si>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</si>
  <si>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</si>
  <si>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</si>
  <si>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</si>
  <si>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</si>
  <si>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</si>
  <si>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</si>
  <si>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</si>
  <si>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</si>
  <si>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</si>
  <si>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</si>
  <si>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</si>
  <si>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</si>
  <si>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</si>
  <si>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</si>
  <si>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</si>
  <si>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</si>
  <si>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</si>
  <si>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</si>
  <si>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</si>
  <si>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</si>
  <si>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</si>
  <si>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</si>
  <si>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</si>
  <si>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</si>
  <si>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</si>
  <si>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</si>
  <si>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</si>
  <si>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</si>
  <si>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</si>
  <si>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</si>
  <si>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</si>
  <si>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</si>
  <si>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</si>
  <si>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</si>
  <si>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</si>
  <si>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</si>
  <si>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</si>
  <si>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</si>
  <si>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</si>
  <si>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</si>
  <si>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</si>
  <si>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</si>
  <si>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</si>
  <si>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</si>
  <si>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</si>
  <si>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</si>
  <si>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</si>
  <si>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</si>
  <si>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</si>
  <si>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</si>
  <si>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</si>
  <si>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</si>
  <si>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</si>
  <si>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</si>
  <si>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</si>
  <si>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</si>
  <si>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</si>
  <si>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</si>
  <si>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</si>
  <si>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</si>
  <si>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</si>
  <si>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</si>
  <si>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</si>
  <si>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</si>
  <si>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</si>
  <si>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</si>
  <si>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</si>
  <si>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</si>
  <si>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</si>
  <si>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</si>
  <si>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</si>
  <si>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</si>
  <si>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</si>
  <si>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</si>
  <si>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</si>
  <si>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</si>
  <si>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</si>
  <si>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</si>
  <si>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</si>
  <si>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</si>
  <si>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</si>
  <si>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</si>
  <si>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</si>
  <si>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</si>
  <si>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</si>
  <si>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</si>
  <si>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</si>
  <si>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</si>
  <si>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</si>
  <si>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</si>
  <si>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</si>
  <si>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</si>
  <si>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</si>
  <si>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</si>
  <si>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</si>
  <si>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</si>
  <si>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</si>
  <si>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</si>
  <si>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</si>
  <si>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</si>
  <si>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</si>
  <si>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</si>
  <si>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</si>
  <si>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</si>
  <si>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</si>
  <si>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</si>
  <si>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</si>
  <si>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</si>
  <si>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</si>
  <si>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</si>
  <si>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</si>
  <si>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</si>
  <si>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</si>
  <si>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</si>
  <si>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</si>
  <si>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</si>
  <si>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</si>
  <si>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</si>
  <si>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</si>
  <si>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</si>
  <si>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</si>
  <si>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</si>
  <si>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</si>
  <si>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</si>
  <si>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</si>
  <si>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</si>
  <si>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</si>
  <si>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</si>
  <si>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</si>
  <si>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</si>
  <si>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</si>
  <si>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</si>
  <si>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</si>
  <si>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</si>
  <si>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</si>
  <si>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</si>
  <si>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</si>
  <si>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</si>
  <si>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</si>
  <si>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</si>
  <si>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</si>
  <si>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</si>
  <si>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</si>
  <si>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</si>
  <si>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</si>
  <si>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</si>
  <si>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</si>
  <si>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</si>
  <si>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</si>
  <si>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</si>
  <si>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</si>
  <si>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</si>
  <si>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</si>
  <si>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</si>
  <si>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</si>
  <si>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</si>
  <si>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</si>
  <si>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</si>
  <si>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</si>
  <si>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</si>
  <si>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</si>
  <si>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</si>
  <si>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</si>
  <si>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</si>
  <si>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</si>
  <si>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</si>
  <si>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</si>
  <si>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</si>
  <si>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</si>
  <si>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</si>
  <si>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</si>
  <si>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</si>
  <si>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</si>
  <si>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</si>
  <si>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</si>
  <si>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</si>
  <si>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</si>
  <si>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</si>
  <si>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</si>
  <si>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</si>
  <si>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</si>
  <si>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</si>
  <si>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</si>
  <si>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</si>
  <si>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</si>
  <si>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</si>
  <si>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</si>
  <si>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</si>
  <si>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</si>
  <si>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</si>
  <si>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</si>
  <si>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</si>
  <si>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</si>
  <si>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</si>
  <si>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</si>
  <si>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</si>
  <si>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</si>
  <si>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</si>
  <si>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</si>
  <si>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</si>
  <si>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</si>
  <si>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</si>
  <si>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</si>
  <si>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</si>
  <si>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</si>
  <si>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</si>
  <si>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</si>
  <si>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</si>
  <si>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</si>
  <si>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</si>
  <si>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</si>
  <si>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</si>
  <si>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</si>
  <si>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</si>
  <si>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</si>
  <si>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</si>
  <si>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</si>
  <si>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</si>
  <si>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</si>
  <si>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</si>
  <si>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</si>
  <si>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</si>
  <si>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</si>
  <si>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</si>
  <si>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</si>
  <si>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</si>
  <si>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</si>
  <si>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</si>
  <si>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</si>
  <si>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</si>
  <si>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</si>
  <si>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</si>
  <si>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</si>
  <si>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</si>
  <si>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</si>
  <si>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</si>
  <si>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</si>
  <si>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</si>
  <si>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</si>
  <si>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</si>
  <si>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</si>
  <si>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</si>
  <si>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</si>
  <si>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</si>
  <si>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</si>
  <si>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</si>
  <si>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</si>
  <si>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</si>
  <si>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</si>
  <si>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</si>
  <si>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</si>
  <si>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</si>
  <si>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</si>
  <si>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</si>
  <si>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</si>
  <si>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</si>
  <si>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</si>
  <si>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</si>
  <si>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</si>
  <si>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</si>
  <si>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</si>
  <si>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</si>
  <si>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</si>
  <si>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</si>
  <si>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</si>
  <si>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</si>
  <si>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</si>
  <si>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</si>
  <si>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</si>
  <si>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</si>
  <si>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</si>
  <si>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</si>
  <si>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</si>
  <si>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</si>
  <si>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</si>
  <si>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</si>
  <si>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</si>
  <si>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</si>
  <si>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</si>
  <si>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</si>
  <si>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</si>
  <si>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</si>
  <si>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</si>
  <si>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</si>
  <si>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</si>
  <si>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</si>
  <si>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</si>
  <si>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</si>
  <si>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</si>
  <si>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</si>
  <si>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</si>
  <si>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</si>
  <si>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</si>
  <si>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</si>
  <si>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</si>
  <si>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</si>
  <si>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</si>
  <si>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</si>
  <si>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</si>
  <si>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</si>
  <si>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</si>
  <si>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</si>
  <si>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</si>
  <si>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</si>
  <si>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</si>
  <si>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</si>
  <si>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</si>
  <si>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</si>
  <si>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</si>
  <si>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</si>
  <si>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</si>
  <si>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</si>
  <si>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</si>
  <si>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</si>
  <si>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</si>
  <si>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</si>
  <si>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</si>
  <si>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</si>
  <si>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</si>
  <si>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</si>
  <si>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</si>
  <si>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</si>
  <si>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</si>
  <si>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</si>
  <si>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</si>
  <si>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</si>
  <si>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</si>
  <si>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</si>
  <si>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</si>
  <si>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</si>
  <si>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</si>
  <si>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</si>
  <si>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</si>
  <si>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</si>
  <si>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</si>
  <si>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</si>
  <si>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</si>
  <si>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</si>
  <si>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</si>
  <si>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</si>
  <si>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</si>
  <si>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</si>
  <si>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</si>
  <si>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</si>
  <si>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</si>
  <si>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</si>
  <si>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</si>
  <si>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</si>
  <si>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</si>
  <si>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</si>
  <si>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</si>
  <si>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</si>
  <si>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</si>
  <si>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</si>
  <si>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</si>
  <si>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</si>
  <si>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</si>
  <si>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</si>
  <si>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</si>
  <si>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</si>
  <si>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</si>
  <si>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</si>
  <si>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</si>
  <si>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</si>
  <si>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</si>
  <si>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</si>
  <si>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</si>
  <si>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</si>
  <si>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</si>
  <si>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</si>
  <si>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</si>
  <si>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</si>
  <si>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</si>
  <si>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</si>
  <si>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</si>
  <si>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</si>
  <si>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</si>
  <si>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</si>
  <si>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</si>
  <si>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</si>
  <si>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</si>
  <si>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</si>
  <si>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</si>
  <si>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</si>
  <si>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</si>
  <si>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</si>
  <si>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</si>
  <si>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</si>
  <si>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</si>
  <si>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</si>
  <si>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</si>
  <si>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</si>
  <si>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</si>
  <si>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</si>
  <si>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</si>
  <si>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</si>
  <si>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</si>
  <si>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</si>
  <si>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</si>
  <si>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</si>
  <si>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</si>
  <si>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</si>
  <si>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</si>
  <si>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</si>
  <si>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</si>
  <si>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</si>
  <si>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</si>
  <si>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</si>
  <si>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</si>
  <si>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</si>
  <si>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</si>
  <si>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</si>
  <si>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</si>
  <si>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</si>
  <si>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</si>
  <si>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</si>
  <si>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</si>
  <si>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</si>
  <si>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</si>
  <si>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</si>
  <si>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</si>
  <si>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</si>
  <si>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</si>
  <si>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</si>
  <si>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</si>
  <si>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</si>
  <si>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</si>
  <si>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</si>
  <si>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</si>
  <si>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</si>
  <si>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</si>
  <si>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</si>
  <si>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</si>
  <si>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</si>
  <si>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</si>
  <si>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</si>
  <si>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</si>
  <si>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</si>
  <si>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</si>
  <si>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</si>
  <si>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</si>
  <si>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</si>
  <si>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</si>
  <si>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</si>
  <si>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</si>
  <si>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</si>
  <si>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</si>
  <si>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</si>
  <si>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</si>
  <si>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</si>
  <si>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</si>
  <si>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</si>
  <si>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</si>
  <si>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</si>
  <si>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</si>
  <si>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</si>
  <si>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</si>
  <si>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</si>
  <si>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</si>
  <si>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</si>
  <si>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</si>
  <si>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</si>
  <si>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</si>
  <si>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</si>
  <si>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</si>
  <si>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</si>
  <si>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</si>
  <si>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</si>
  <si>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</si>
  <si>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</si>
  <si>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</si>
  <si>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</si>
  <si>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</si>
  <si>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</si>
  <si>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</si>
  <si>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</si>
  <si>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</si>
  <si>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</si>
  <si>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</si>
  <si>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</si>
  <si>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</si>
  <si>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</si>
  <si>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</si>
  <si>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</si>
  <si>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</si>
  <si>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</si>
  <si>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</si>
  <si>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</si>
  <si>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</si>
  <si>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</si>
  <si>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</si>
  <si>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</si>
  <si>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</si>
  <si>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</si>
  <si>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</si>
  <si>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</si>
  <si>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</si>
  <si>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</si>
  <si>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</si>
  <si>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</si>
  <si>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</si>
  <si>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</si>
  <si>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</si>
  <si>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</si>
  <si>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</si>
  <si>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</si>
  <si>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</si>
  <si>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</si>
  <si>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</si>
  <si>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</si>
  <si>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</si>
  <si>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</si>
  <si>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</si>
  <si>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</si>
  <si>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</si>
  <si>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</si>
  <si>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</si>
  <si>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</si>
  <si>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</si>
  <si>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</si>
  <si>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</si>
  <si>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</si>
  <si>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</si>
  <si>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</si>
  <si>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</si>
  <si>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</si>
  <si>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</si>
  <si>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</si>
  <si>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</si>
  <si>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</si>
  <si>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</si>
  <si>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</si>
  <si>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</si>
  <si>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</si>
  <si>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</si>
  <si>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</si>
  <si>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</si>
  <si>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</si>
  <si>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</si>
  <si>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</si>
  <si>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</si>
  <si>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</si>
  <si>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</si>
  <si>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</si>
  <si>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</si>
  <si>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</si>
  <si>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</si>
  <si>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</si>
  <si>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</si>
  <si>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</si>
  <si>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</si>
  <si>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</si>
  <si>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</si>
  <si>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</si>
  <si>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</si>
  <si>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</si>
  <si>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</si>
  <si>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</si>
  <si>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</si>
  <si>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</si>
  <si>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</si>
  <si>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</si>
  <si>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</si>
  <si>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</si>
  <si>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</si>
  <si>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</si>
  <si>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</si>
  <si>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</si>
  <si>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</si>
  <si>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</si>
  <si>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</si>
  <si>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</si>
  <si>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</si>
  <si>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</si>
  <si>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</si>
  <si>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</si>
  <si>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</si>
  <si>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</si>
  <si>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</si>
  <si>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</si>
  <si>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</si>
  <si>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</si>
  <si>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</si>
  <si>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</si>
  <si>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</si>
  <si>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</si>
  <si>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</si>
  <si>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</si>
  <si>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</si>
  <si>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</si>
  <si>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</si>
  <si>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</si>
  <si>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</si>
  <si>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</si>
  <si>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</si>
  <si>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</si>
  <si>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</si>
  <si>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</si>
  <si>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</si>
  <si>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</si>
  <si>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</si>
  <si>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</si>
  <si>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</si>
  <si>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</si>
  <si>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</si>
  <si>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</si>
  <si>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</si>
  <si>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</si>
  <si>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</si>
  <si>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</si>
  <si>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</si>
  <si>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</si>
  <si>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</si>
  <si>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</si>
  <si>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</si>
  <si>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</si>
  <si>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</si>
  <si>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</si>
  <si>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</si>
  <si>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</si>
  <si>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</si>
  <si>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</si>
  <si>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</si>
  <si>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</si>
  <si>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</si>
  <si>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</si>
  <si>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</si>
  <si>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</si>
  <si>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</si>
  <si>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</si>
  <si>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</si>
  <si>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</si>
  <si>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</si>
  <si>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</si>
  <si>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</si>
  <si>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</si>
  <si>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</si>
  <si>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</si>
  <si>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</si>
  <si>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</si>
  <si>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</si>
  <si>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</si>
  <si>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</si>
  <si>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</si>
  <si>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</si>
  <si>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</si>
  <si>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</si>
  <si>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</si>
  <si>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</si>
  <si>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</si>
  <si>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</si>
  <si>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</si>
  <si>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</si>
  <si>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</si>
  <si>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</si>
  <si>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</si>
  <si>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</si>
  <si>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</si>
  <si>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</si>
  <si>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</si>
  <si>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</si>
  <si>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</si>
  <si>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</si>
  <si>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</si>
  <si>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</si>
  <si>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</si>
  <si>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</si>
  <si>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</si>
  <si>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</si>
  <si>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</si>
  <si>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</si>
  <si>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</si>
  <si>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</si>
  <si>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</si>
  <si>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</si>
  <si>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</si>
  <si>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</si>
  <si>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</si>
  <si>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</si>
  <si>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</si>
  <si>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</si>
  <si>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</si>
  <si>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</si>
  <si>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</si>
  <si>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</si>
  <si>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</si>
  <si>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</si>
  <si>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</si>
  <si>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</si>
  <si>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</si>
  <si>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</si>
  <si>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</si>
  <si>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</si>
  <si>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</si>
  <si>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</si>
  <si>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</si>
  <si>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</si>
  <si>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</si>
  <si>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</si>
  <si>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</si>
  <si>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</si>
  <si>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</si>
  <si>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</si>
  <si>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</si>
  <si>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</si>
  <si>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</si>
  <si>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</si>
  <si>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</si>
  <si>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</si>
  <si>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</si>
  <si>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</si>
  <si>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</si>
  <si>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</si>
  <si>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</si>
  <si>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</si>
  <si>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</si>
  <si>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</si>
  <si>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</si>
  <si>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</si>
  <si>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</si>
  <si>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</si>
  <si>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</si>
  <si>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</si>
  <si>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</si>
  <si>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</si>
  <si>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</si>
  <si>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</si>
  <si>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</si>
  <si>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</si>
  <si>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</si>
  <si>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</si>
  <si>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</si>
  <si>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</si>
  <si>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</si>
  <si>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</si>
  <si>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</si>
  <si>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</si>
  <si>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</si>
  <si>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</si>
  <si>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</si>
  <si>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</si>
  <si>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</si>
  <si>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</si>
  <si>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</si>
  <si>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</si>
  <si>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</si>
  <si>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</si>
  <si>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</si>
  <si>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</si>
  <si>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</si>
  <si>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</si>
  <si>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</si>
  <si>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</si>
  <si>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</si>
  <si>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</si>
  <si>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</si>
  <si>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</si>
  <si>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</si>
  <si>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</si>
  <si>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</si>
  <si>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</si>
  <si>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</si>
  <si>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</si>
  <si>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</si>
  <si>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</si>
  <si>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</si>
  <si>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</si>
  <si>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</si>
  <si>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</si>
  <si>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</si>
  <si>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</si>
  <si>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</si>
  <si>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</si>
  <si>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</si>
  <si>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</si>
  <si>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</si>
  <si>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</si>
  <si>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</si>
  <si>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</si>
  <si>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</si>
  <si>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</si>
  <si>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</si>
  <si>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</si>
  <si>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</si>
  <si>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</si>
  <si>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</si>
  <si>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</si>
  <si>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</si>
  <si>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</si>
  <si>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</si>
  <si>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</si>
  <si>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</si>
  <si>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</si>
  <si>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</si>
  <si>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</si>
  <si>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</si>
  <si>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</si>
  <si>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</si>
  <si>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</si>
  <si>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</si>
  <si>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</si>
  <si>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</si>
  <si>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</si>
  <si>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</si>
  <si>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</si>
  <si>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</si>
  <si>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</si>
  <si>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</si>
  <si>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</si>
  <si>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</si>
  <si>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</si>
  <si>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</si>
  <si>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</si>
  <si>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</si>
  <si>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</si>
  <si>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</si>
  <si>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</si>
  <si>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</si>
  <si>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</si>
  <si>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</si>
  <si>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</si>
  <si>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</si>
  <si>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</si>
  <si>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</si>
  <si>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</si>
  <si>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</si>
  <si>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</si>
  <si>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</si>
  <si>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</si>
  <si>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</si>
  <si>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</si>
  <si>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</si>
  <si>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</si>
  <si>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</si>
  <si>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</si>
  <si>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</si>
  <si>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</si>
  <si>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</si>
  <si>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</si>
  <si>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</si>
  <si>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</si>
  <si>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</si>
  <si>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</si>
  <si>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</si>
  <si>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</si>
  <si>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</si>
  <si>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</si>
  <si>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</si>
  <si>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</si>
  <si>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</si>
  <si>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</si>
  <si>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</si>
  <si>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</si>
  <si>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</si>
  <si>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</si>
  <si>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</si>
  <si>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</si>
  <si>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</si>
  <si>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</si>
  <si>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</si>
  <si>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</si>
  <si>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</si>
  <si>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</si>
  <si>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</si>
  <si>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</si>
  <si>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</si>
  <si>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</si>
  <si>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</si>
  <si>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</si>
  <si>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</si>
  <si>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</si>
  <si>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</si>
  <si>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</si>
  <si>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</si>
  <si>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</si>
  <si>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</si>
  <si>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</si>
  <si>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</si>
  <si>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</si>
  <si>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</si>
  <si>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</si>
  <si>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</si>
  <si>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</si>
  <si>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</si>
  <si>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</si>
  <si>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</si>
  <si>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</si>
  <si>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</si>
  <si>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</si>
  <si>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</si>
  <si>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</si>
  <si>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</si>
  <si>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</si>
  <si>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</si>
  <si>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</si>
  <si>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</si>
  <si>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</si>
  <si>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</si>
  <si>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</si>
  <si>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</si>
  <si>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</si>
  <si>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</si>
  <si>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</si>
  <si>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</si>
  <si>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</si>
  <si>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</si>
  <si>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</si>
  <si>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</si>
  <si>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</si>
  <si>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</si>
  <si>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</si>
  <si>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</si>
  <si>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</si>
  <si>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</si>
  <si>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</si>
  <si>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</si>
  <si>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</si>
  <si>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</si>
  <si>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</si>
  <si>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</si>
  <si>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</si>
  <si>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</si>
  <si>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</si>
  <si>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</si>
  <si>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</si>
  <si>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</si>
  <si>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</si>
  <si>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</si>
  <si>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</si>
  <si>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</si>
  <si>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</si>
  <si>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</si>
  <si>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</si>
  <si>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</si>
  <si>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</si>
  <si>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</si>
  <si>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</si>
  <si>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</si>
  <si>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</si>
  <si>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</si>
  <si>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</si>
  <si>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</si>
  <si>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</si>
  <si>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</si>
  <si>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</si>
  <si>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</si>
  <si>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</si>
  <si>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</si>
  <si>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</si>
  <si>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</si>
  <si>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</si>
  <si>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</si>
  <si>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</si>
  <si>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</si>
  <si>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</si>
  <si>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</si>
  <si>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</si>
  <si>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</si>
  <si>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</si>
  <si>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</si>
  <si>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</si>
  <si>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</si>
  <si>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</si>
  <si>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</si>
  <si>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</si>
  <si>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</si>
  <si>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</si>
  <si>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</si>
  <si>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</si>
  <si>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</si>
  <si>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</si>
  <si>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</si>
  <si>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</si>
  <si>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</si>
  <si>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</si>
  <si>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</si>
  <si>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</si>
  <si>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</si>
  <si>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</si>
  <si>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</si>
  <si>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</si>
  <si>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</si>
  <si>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</si>
  <si>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</si>
  <si>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</si>
  <si>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</si>
  <si>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</si>
  <si>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</si>
  <si>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</si>
  <si>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</si>
  <si>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</si>
  <si>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</si>
  <si>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</si>
  <si>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</si>
  <si>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</si>
  <si>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</si>
  <si>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</si>
  <si>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</si>
  <si>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</si>
  <si>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</si>
  <si>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</si>
  <si>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</si>
  <si>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</si>
  <si>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</si>
  <si>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</si>
  <si>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</si>
  <si>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</si>
  <si>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</si>
  <si>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</si>
  <si>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</si>
  <si>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</si>
  <si>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</si>
  <si>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</si>
  <si>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</si>
  <si>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</si>
  <si>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</si>
  <si>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</si>
  <si>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</si>
  <si>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</si>
  <si>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</si>
  <si>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</si>
  <si>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</si>
  <si>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</si>
  <si>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</si>
  <si>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</si>
  <si>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</si>
  <si>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</si>
  <si>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</si>
  <si>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</si>
  <si>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</si>
  <si>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</si>
  <si>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</si>
  <si>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</si>
  <si>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</si>
  <si>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</si>
  <si>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</si>
  <si>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</si>
  <si>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</si>
  <si>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</si>
  <si>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</si>
  <si>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</si>
  <si>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</si>
  <si>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</si>
  <si>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</si>
  <si>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</si>
  <si>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</si>
  <si>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</si>
  <si>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</si>
  <si>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</si>
  <si>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</si>
  <si>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</si>
  <si>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</si>
  <si>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</si>
  <si>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</si>
  <si>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</si>
  <si>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</si>
  <si>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</si>
  <si>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</si>
  <si>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</si>
  <si>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</si>
  <si>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</si>
  <si>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</si>
  <si>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</si>
  <si>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</si>
  <si>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</si>
  <si>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</si>
  <si>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</si>
  <si>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</si>
  <si>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</si>
  <si>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</si>
  <si>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</si>
  <si>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</si>
  <si>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</si>
  <si>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</si>
  <si>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</si>
  <si>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</si>
  <si>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</si>
  <si>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</si>
  <si>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</si>
  <si>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</si>
  <si>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</si>
  <si>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</si>
  <si>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</si>
  <si>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</si>
  <si>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</si>
  <si>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</si>
  <si>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</si>
  <si>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</si>
  <si>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</si>
  <si>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</si>
  <si>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</si>
  <si>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</si>
  <si>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</si>
  <si>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</si>
  <si>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</si>
  <si>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</si>
  <si>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</si>
  <si>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</si>
  <si>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</si>
  <si>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</si>
  <si>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</si>
  <si>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</si>
  <si>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</si>
  <si>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</si>
  <si>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</si>
  <si>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</si>
  <si>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</si>
  <si>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</si>
  <si>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</si>
  <si>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</si>
  <si>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</si>
  <si>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</si>
  <si>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</si>
  <si>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</si>
  <si>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</si>
  <si>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</si>
  <si>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</si>
  <si>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</si>
  <si>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</si>
  <si>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</si>
  <si>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</si>
  <si>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</si>
  <si>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</si>
  <si>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</si>
  <si>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</si>
  <si>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</si>
  <si>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</si>
  <si>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</si>
  <si>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</si>
  <si>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</si>
  <si>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</si>
  <si>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</si>
  <si>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</si>
  <si>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</si>
  <si>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</si>
  <si>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</si>
  <si>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</si>
  <si>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</si>
  <si>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</si>
  <si>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</si>
  <si>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</si>
  <si>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</si>
  <si>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</si>
  <si>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</si>
  <si>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</si>
  <si>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</si>
  <si>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</si>
  <si>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</si>
  <si>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</si>
  <si>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</si>
  <si>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</si>
  <si>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</si>
  <si>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</si>
  <si>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</si>
  <si>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</si>
  <si>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</si>
  <si>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</si>
  <si>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</si>
  <si>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</si>
  <si>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</si>
  <si>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</si>
  <si>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</si>
  <si>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</si>
  <si>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</si>
  <si>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</si>
  <si>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</si>
  <si>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</si>
  <si>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</si>
  <si>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</si>
  <si>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</si>
  <si>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</si>
  <si>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</si>
  <si>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</si>
  <si>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</si>
  <si>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</si>
  <si>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</si>
  <si>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</si>
  <si>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</si>
  <si>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</si>
  <si>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</si>
  <si>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</si>
  <si>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</si>
  <si>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</si>
  <si>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</si>
  <si>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</si>
  <si>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</si>
  <si>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</si>
  <si>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</si>
  <si>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</si>
  <si>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</si>
  <si>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</si>
  <si>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</si>
  <si>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</si>
  <si>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</si>
  <si>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</si>
  <si>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</si>
  <si>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</si>
  <si>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</si>
  <si>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</si>
  <si>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</si>
  <si>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</si>
  <si>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</si>
  <si>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</si>
  <si>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</si>
  <si>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</si>
  <si>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</si>
  <si>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</si>
  <si>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</si>
  <si>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</si>
  <si>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</si>
  <si>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</si>
  <si>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</si>
  <si>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</si>
  <si>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</si>
  <si>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</si>
  <si>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</si>
  <si>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</si>
  <si>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</si>
  <si>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</si>
  <si>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</si>
  <si>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</si>
  <si>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</si>
  <si>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</si>
  <si>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</si>
  <si>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</si>
  <si>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</si>
  <si>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</si>
  <si>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</si>
  <si>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</si>
  <si>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</si>
  <si>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</si>
  <si>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</si>
  <si>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</si>
  <si>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</si>
  <si>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</si>
  <si>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</si>
  <si>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</si>
  <si>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</si>
  <si>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</si>
  <si>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</si>
  <si>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</si>
  <si>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</si>
  <si>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</si>
  <si>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</si>
  <si>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</si>
  <si>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</si>
  <si>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</si>
  <si>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</si>
  <si>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</si>
  <si>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</si>
  <si>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</si>
  <si>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</si>
  <si>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</si>
  <si>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</si>
  <si>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</si>
  <si>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</si>
  <si>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</si>
  <si>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</si>
  <si>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</si>
  <si>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</si>
  <si>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</si>
  <si>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</si>
  <si>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</si>
  <si>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</si>
  <si>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</si>
  <si>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</si>
  <si>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</si>
  <si>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</si>
  <si>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</si>
  <si>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</si>
  <si>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</si>
  <si>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</si>
  <si>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</si>
  <si>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</si>
  <si>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</si>
  <si>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</si>
  <si>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</si>
  <si>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</si>
  <si>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</si>
  <si>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</si>
  <si>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</si>
  <si>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</si>
  <si>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</si>
  <si>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</si>
  <si>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</si>
  <si>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</si>
  <si>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</si>
  <si>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</si>
  <si>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</si>
  <si>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</si>
  <si>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</si>
  <si>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</si>
  <si>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</si>
  <si>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</si>
  <si>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</si>
  <si>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</si>
  <si>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</si>
  <si>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</si>
  <si>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</si>
  <si>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</si>
  <si>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</si>
  <si>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</si>
  <si>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</si>
  <si>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</si>
  <si>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</si>
  <si>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</si>
  <si>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</si>
  <si>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</si>
  <si>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</si>
  <si>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</si>
  <si>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</si>
  <si>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</si>
  <si>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</si>
  <si>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</si>
  <si>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</si>
  <si>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</si>
  <si>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</si>
  <si>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</si>
  <si>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</si>
  <si>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</si>
  <si>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</si>
  <si>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</si>
  <si>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</si>
  <si>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</si>
  <si>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</si>
  <si>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</si>
  <si>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</si>
  <si>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</si>
  <si>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</si>
  <si>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</si>
  <si>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</si>
  <si>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</si>
  <si>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</si>
  <si>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</si>
  <si>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</si>
  <si>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</si>
  <si>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</si>
  <si>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</si>
  <si>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</si>
  <si>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</si>
  <si>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</si>
  <si>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</si>
  <si>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</si>
  <si>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</si>
  <si>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</si>
  <si>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</si>
  <si>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</si>
  <si>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</si>
  <si>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</si>
  <si>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</si>
  <si>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</si>
  <si>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</si>
  <si>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</si>
  <si>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</si>
  <si>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</si>
  <si>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</si>
  <si>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</si>
  <si>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</si>
  <si>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</si>
  <si>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</si>
  <si>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</si>
  <si>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</si>
  <si>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</si>
  <si>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</si>
  <si>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</si>
  <si>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</si>
  <si>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</si>
  <si>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</si>
  <si>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</si>
  <si>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</si>
  <si>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</si>
  <si>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</si>
  <si>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</si>
  <si>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</si>
  <si>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</si>
  <si>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</si>
  <si>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</si>
  <si>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</si>
  <si>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</si>
  <si>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</si>
  <si>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</si>
  <si>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</si>
  <si>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</si>
  <si>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</si>
  <si>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</si>
  <si>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</si>
  <si>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</si>
  <si>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</si>
  <si>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</si>
  <si>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</si>
  <si>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</si>
  <si>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</si>
  <si>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</si>
  <si>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</si>
  <si>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</si>
  <si>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</si>
  <si>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</si>
  <si>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</si>
  <si>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</si>
  <si>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</si>
  <si>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</si>
  <si>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</si>
  <si>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</si>
  <si>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</si>
  <si>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</si>
  <si>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</si>
  <si>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</si>
  <si>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</si>
  <si>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</si>
  <si>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</si>
  <si>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</si>
  <si>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</si>
  <si>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</si>
  <si>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</si>
  <si>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</si>
  <si>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</si>
  <si>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</si>
  <si>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</si>
  <si>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</si>
  <si>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</si>
  <si>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</si>
  <si>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</si>
  <si>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</si>
  <si>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</si>
  <si>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</si>
  <si>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</si>
  <si>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</si>
  <si>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</si>
  <si>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</si>
  <si>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</si>
  <si>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</si>
  <si>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</si>
  <si>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</si>
  <si>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</si>
  <si>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</si>
  <si>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</si>
  <si>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</si>
  <si>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</si>
  <si>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</si>
  <si>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</si>
  <si>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</si>
  <si>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</si>
  <si>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</si>
  <si>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</si>
  <si>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</si>
  <si>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</si>
  <si>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</si>
  <si>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</si>
  <si>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</si>
  <si>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</si>
  <si>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</si>
  <si>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</si>
  <si>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</si>
  <si>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</si>
  <si>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</si>
  <si>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</si>
  <si>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</si>
  <si>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</si>
  <si>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</si>
  <si>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</si>
  <si>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</si>
  <si>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</si>
  <si>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</si>
  <si>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</si>
  <si>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</si>
  <si>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</si>
  <si>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</si>
  <si>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</si>
  <si>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</si>
  <si>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</si>
  <si>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</si>
  <si>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</si>
  <si>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</si>
  <si>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</si>
  <si>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</si>
  <si>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</si>
  <si>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</si>
  <si>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</si>
  <si>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</si>
  <si>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</si>
  <si>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</si>
  <si>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</si>
  <si>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</si>
  <si>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</si>
  <si>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</si>
  <si>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</si>
  <si>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</si>
  <si>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</si>
  <si>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</si>
  <si>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</si>
  <si>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</si>
  <si>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</si>
  <si>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</si>
  <si>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</si>
  <si>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</si>
  <si>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</si>
  <si>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</si>
  <si>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</si>
  <si>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</si>
  <si>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</si>
  <si>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</si>
  <si>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</si>
  <si>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</si>
  <si>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</si>
  <si>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</si>
  <si>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</si>
  <si>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</si>
  <si>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</si>
  <si>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</si>
  <si>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</si>
  <si>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</si>
  <si>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</si>
  <si>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</si>
  <si>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</si>
  <si>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</si>
  <si>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</si>
  <si>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</si>
  <si>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</si>
  <si>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</si>
  <si>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</si>
  <si>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</si>
  <si>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</si>
  <si>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</si>
  <si>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</si>
  <si>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</si>
  <si>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</si>
  <si>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</si>
  <si>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</si>
  <si>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</si>
  <si>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</si>
  <si>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</si>
  <si>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</si>
  <si>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</si>
  <si>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</si>
  <si>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</si>
  <si>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</si>
  <si>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</si>
  <si>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</si>
  <si>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</si>
  <si>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</si>
  <si>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</si>
  <si>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</si>
  <si>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</si>
  <si>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</si>
  <si>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</si>
  <si>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</si>
  <si>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</si>
  <si>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</si>
  <si>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</si>
  <si>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</si>
  <si>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</si>
  <si>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</si>
  <si>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</si>
  <si>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</si>
  <si>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</si>
  <si>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</si>
  <si>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</si>
  <si>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</si>
  <si>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</si>
  <si>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</si>
  <si>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</si>
  <si>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</si>
  <si>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</si>
  <si>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</si>
  <si>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</si>
  <si>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</si>
  <si>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</si>
  <si>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</si>
  <si>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</si>
  <si>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</si>
  <si>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</si>
  <si>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</si>
  <si>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</si>
  <si>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</si>
  <si>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</si>
  <si>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</si>
  <si>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</si>
  <si>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</si>
  <si>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</si>
  <si>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</si>
  <si>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</si>
  <si>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</si>
  <si>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</si>
  <si>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</si>
  <si>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</si>
  <si>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</si>
  <si>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</si>
  <si>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</si>
  <si>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</si>
  <si>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</si>
  <si>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</si>
  <si>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</si>
  <si>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</si>
  <si>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</si>
  <si>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</si>
  <si>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</si>
  <si>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</si>
  <si>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</si>
  <si>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</si>
  <si>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</si>
  <si>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</si>
  <si>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</si>
  <si>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</si>
  <si>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</si>
  <si>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</si>
  <si>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</si>
  <si>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</si>
  <si>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</si>
  <si>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</si>
  <si>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</si>
  <si>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</si>
  <si>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</si>
  <si>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</si>
  <si>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</si>
  <si>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</si>
  <si>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</si>
  <si>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</si>
  <si>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</si>
  <si>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</si>
  <si>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</si>
  <si>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</si>
  <si>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</si>
  <si>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</si>
  <si>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</si>
  <si>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</si>
  <si>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</si>
  <si>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</si>
  <si>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</si>
  <si>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</si>
  <si>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</si>
  <si>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</si>
  <si>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</si>
  <si>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</si>
  <si>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</si>
  <si>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</si>
  <si>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</si>
  <si>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</si>
  <si>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</si>
  <si>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</si>
  <si>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</si>
  <si>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</si>
  <si>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</si>
  <si>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</si>
  <si>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</si>
  <si>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</si>
  <si>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</si>
  <si>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</si>
  <si>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</si>
  <si>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</si>
  <si>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</si>
  <si>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</si>
  <si>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</si>
  <si>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</si>
  <si>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</si>
  <si>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</si>
  <si>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</si>
  <si>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</si>
  <si>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</si>
  <si>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</si>
  <si>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</si>
  <si>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</si>
  <si>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</si>
  <si>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</si>
  <si>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</si>
  <si>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</si>
  <si>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</si>
  <si>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</si>
  <si>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</si>
  <si>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</si>
  <si>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</si>
  <si>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</si>
  <si>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</si>
  <si>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</si>
  <si>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</si>
  <si>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</si>
  <si>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</si>
  <si>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</si>
  <si>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</si>
  <si>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</si>
  <si>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</si>
  <si>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</si>
  <si>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</si>
  <si>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</si>
  <si>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</si>
  <si>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</si>
  <si>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</si>
  <si>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</si>
  <si>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</si>
  <si>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</si>
  <si>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</si>
  <si>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</si>
  <si>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</si>
  <si>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</si>
  <si>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</si>
  <si>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</si>
  <si>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</si>
  <si>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</si>
  <si>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</si>
  <si>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</si>
  <si>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</si>
  <si>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</si>
  <si>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</si>
  <si>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</si>
  <si>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</si>
  <si>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</si>
  <si>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</si>
  <si>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</si>
  <si>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</si>
  <si>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</si>
  <si>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</si>
  <si>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</si>
  <si>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</si>
  <si>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</si>
  <si>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</si>
  <si>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</si>
  <si>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</si>
  <si>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</si>
  <si>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</si>
  <si>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</si>
  <si>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</si>
  <si>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</si>
  <si>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</si>
  <si>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</si>
  <si>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</si>
  <si>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</si>
  <si>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</si>
  <si>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</si>
  <si>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</si>
  <si>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</si>
  <si>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</si>
  <si>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</si>
  <si>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</si>
  <si>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</si>
  <si>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</si>
  <si>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</si>
  <si>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</si>
  <si>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</si>
  <si>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</si>
  <si>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</si>
  <si>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</si>
  <si>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</si>
  <si>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</si>
  <si>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</si>
  <si>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</si>
  <si>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</si>
  <si>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</si>
  <si>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</si>
  <si>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</si>
  <si>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</si>
  <si>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</si>
  <si>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</si>
  <si>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</si>
  <si>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</si>
  <si>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</si>
  <si>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</si>
  <si>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</si>
  <si>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</si>
  <si>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</si>
  <si>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</si>
  <si>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</si>
  <si>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</si>
  <si>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</si>
  <si>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</si>
  <si>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</si>
  <si>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</si>
  <si>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</si>
  <si>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</si>
  <si>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</si>
  <si>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</si>
  <si>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</si>
  <si>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</si>
  <si>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</si>
  <si>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</si>
  <si>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</si>
  <si>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</si>
  <si>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</si>
  <si>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</si>
  <si>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</si>
  <si>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</si>
  <si>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</si>
  <si>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</si>
  <si>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</si>
  <si>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</si>
  <si>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</si>
  <si>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</si>
  <si>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</si>
  <si>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</si>
  <si>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</si>
  <si>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</si>
  <si>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</si>
  <si>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</si>
  <si>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</si>
  <si>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</si>
  <si>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</si>
  <si>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</si>
  <si>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</si>
  <si>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</si>
  <si>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</si>
  <si>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</si>
  <si>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</si>
  <si>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</si>
  <si>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</si>
  <si>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</si>
  <si>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</si>
  <si>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</si>
  <si>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</si>
  <si>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</si>
  <si>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</si>
  <si>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</si>
  <si>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</si>
  <si>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</si>
  <si>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</si>
  <si>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</si>
  <si>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</si>
  <si>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</si>
  <si>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</si>
  <si>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</si>
  <si>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</si>
  <si>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</si>
  <si>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</si>
  <si>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</si>
  <si>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</si>
  <si>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</si>
  <si>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</si>
  <si>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</si>
  <si>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</si>
  <si>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</si>
  <si>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</si>
  <si>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</si>
  <si>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</si>
  <si>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</si>
  <si>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</si>
  <si>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</si>
  <si>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</si>
  <si>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</si>
  <si>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</si>
  <si>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</si>
  <si>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</si>
  <si>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</si>
  <si>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</si>
  <si>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</si>
  <si>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</si>
  <si>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</si>
  <si>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</si>
  <si>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</si>
  <si>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</si>
  <si>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</si>
  <si>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</si>
  <si>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</si>
  <si>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</si>
  <si>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</si>
  <si>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</si>
  <si>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</si>
  <si>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</si>
  <si>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</si>
  <si>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</si>
  <si>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</si>
  <si>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</si>
  <si>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</si>
  <si>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</si>
  <si>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</si>
  <si>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</si>
  <si>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</si>
  <si>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</si>
  <si>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</si>
  <si>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</si>
  <si>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</si>
  <si>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</si>
  <si>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</si>
  <si>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</si>
  <si>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</si>
  <si>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</si>
  <si>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</si>
  <si>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</si>
  <si>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</si>
  <si>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</si>
  <si>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</si>
  <si>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</si>
  <si>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</si>
  <si>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</si>
  <si>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</si>
  <si>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</si>
  <si>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</si>
  <si>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</si>
  <si>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</si>
  <si>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</si>
  <si>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</si>
  <si>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</si>
  <si>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</si>
  <si>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</si>
  <si>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</si>
  <si>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</si>
  <si>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</si>
  <si>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</si>
  <si>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</si>
  <si>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</si>
  <si>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</si>
  <si>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</si>
  <si>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</si>
  <si>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</si>
  <si>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</si>
  <si>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</si>
  <si>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</si>
  <si>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</si>
  <si>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</si>
  <si>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</si>
  <si>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</si>
  <si>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</si>
  <si>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</si>
  <si>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</si>
  <si>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</si>
  <si>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</si>
  <si>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</si>
  <si>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</si>
  <si>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</si>
  <si>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</si>
  <si>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</si>
  <si>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</si>
  <si>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</si>
  <si>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</si>
  <si>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</si>
  <si>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</si>
  <si>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</si>
  <si>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</si>
  <si>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</si>
  <si>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</si>
  <si>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</si>
  <si>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</si>
  <si>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</si>
  <si>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</si>
  <si>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</si>
  <si>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</si>
  <si>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</si>
  <si>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</si>
  <si>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</si>
  <si>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</si>
  <si>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</si>
  <si>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</si>
  <si>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</si>
  <si>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</si>
  <si>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</si>
  <si>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</si>
  <si>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</si>
  <si>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</si>
  <si>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</si>
  <si>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</si>
  <si>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</si>
  <si>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</si>
  <si>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</si>
  <si>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</si>
  <si>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</si>
  <si>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</si>
  <si>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</si>
  <si>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</si>
  <si>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</si>
  <si>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</si>
  <si>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</si>
  <si>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</si>
  <si>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</si>
  <si>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</si>
  <si>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</si>
  <si>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</si>
  <si>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</si>
  <si>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</si>
  <si>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</si>
  <si>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</si>
  <si>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</si>
  <si>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</si>
  <si>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</si>
  <si>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</si>
  <si>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</si>
  <si>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</si>
  <si>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</si>
  <si>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</si>
  <si>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</si>
  <si>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</si>
  <si>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</si>
  <si>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</si>
  <si>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</si>
  <si>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</si>
  <si>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</si>
  <si>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</si>
  <si>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</si>
  <si>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</si>
  <si>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</si>
  <si>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</si>
  <si>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</si>
  <si>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</si>
  <si>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</si>
  <si>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</si>
  <si>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</si>
  <si>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</si>
  <si>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</si>
  <si>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</si>
  <si>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</si>
  <si>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</si>
  <si>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</si>
  <si>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</si>
  <si>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</si>
  <si>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</si>
  <si>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</si>
  <si>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</si>
  <si>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</si>
  <si>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</si>
  <si>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</si>
  <si>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</si>
  <si>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</si>
  <si>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</si>
  <si>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</si>
  <si>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</si>
  <si>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</si>
  <si>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</si>
  <si>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</si>
  <si>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</si>
  <si>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</si>
  <si>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</si>
  <si>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</si>
  <si>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</si>
  <si>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</si>
  <si>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</si>
  <si>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</si>
  <si>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</si>
  <si>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</si>
  <si>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</si>
  <si>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</si>
  <si>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</si>
  <si>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</si>
  <si>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</si>
  <si>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</si>
  <si>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</si>
  <si>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</si>
  <si>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</si>
  <si>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</si>
  <si>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</si>
  <si>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</si>
  <si>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</si>
  <si>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</si>
  <si>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</si>
  <si>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</si>
  <si>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</si>
  <si>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</si>
  <si>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</si>
  <si>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</si>
  <si>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</si>
  <si>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</si>
  <si>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</si>
  <si>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</si>
  <si>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</si>
  <si>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</si>
  <si>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</si>
  <si>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</si>
  <si>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</si>
  <si>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</si>
  <si>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</si>
  <si>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</si>
  <si>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</si>
  <si>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</si>
  <si>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</si>
  <si>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</si>
  <si>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</si>
  <si>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</si>
  <si>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</si>
  <si>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</si>
  <si>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</si>
  <si>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</si>
  <si>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</si>
  <si>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</si>
  <si>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</si>
  <si>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</si>
  <si>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</si>
  <si>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</si>
  <si>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</si>
  <si>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</si>
  <si>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</si>
  <si>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</si>
  <si>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</si>
  <si>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</si>
  <si>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</si>
  <si>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</si>
  <si>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</si>
  <si>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</si>
  <si>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</si>
  <si>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</si>
  <si>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</si>
  <si>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</si>
  <si>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</si>
  <si>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</si>
  <si>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</si>
  <si>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</si>
  <si>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</si>
  <si>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</si>
  <si>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</si>
  <si>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</si>
  <si>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</si>
  <si>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</si>
  <si>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</si>
  <si>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</si>
  <si>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</si>
  <si>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</si>
  <si>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</si>
  <si>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</si>
  <si>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</si>
  <si>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</si>
  <si>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</si>
  <si>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</si>
  <si>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</si>
  <si>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</si>
  <si>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</si>
  <si>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</si>
  <si>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</si>
  <si>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</si>
  <si>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</si>
  <si>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</si>
  <si>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</si>
  <si>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</si>
  <si>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</si>
  <si>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</si>
  <si>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</si>
  <si>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</si>
  <si>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</si>
  <si>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</si>
  <si>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</si>
  <si>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</si>
  <si>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</si>
  <si>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</si>
  <si>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</si>
  <si>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</si>
  <si>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</si>
  <si>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</si>
  <si>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</si>
  <si>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</si>
  <si>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</si>
  <si>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</si>
  <si>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</si>
  <si>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</si>
  <si>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</si>
  <si>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</si>
  <si>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</si>
  <si>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</si>
  <si>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</si>
  <si>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</si>
  <si>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</si>
  <si>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</si>
  <si>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</si>
  <si>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</si>
  <si>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</si>
  <si>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</si>
  <si>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</si>
  <si>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</si>
  <si>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</si>
  <si>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</si>
  <si>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</si>
  <si>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</si>
  <si>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</si>
  <si>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</si>
  <si>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</si>
  <si>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</si>
  <si>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</si>
  <si>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</si>
  <si>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</si>
  <si>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</si>
  <si>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</si>
  <si>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</si>
  <si>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</si>
  <si>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</si>
  <si>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</si>
  <si>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</si>
  <si>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</si>
  <si>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</si>
  <si>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</si>
  <si>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</si>
  <si>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</si>
  <si>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</si>
  <si>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</si>
  <si>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</si>
  <si>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</si>
  <si>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</si>
  <si>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</si>
  <si>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</si>
  <si>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</si>
  <si>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</si>
  <si>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</si>
  <si>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</si>
  <si>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</si>
  <si>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</si>
  <si>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</si>
  <si>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</si>
  <si>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</si>
  <si>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</si>
  <si>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</si>
  <si>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</si>
  <si>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</si>
  <si>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</si>
  <si>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</si>
  <si>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</si>
  <si>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</si>
  <si>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</si>
  <si>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</si>
  <si>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</si>
  <si>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</si>
  <si>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</si>
  <si>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</si>
  <si>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</si>
  <si>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</si>
  <si>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</si>
  <si>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</si>
  <si>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</si>
  <si>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</si>
  <si>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</si>
  <si>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</si>
  <si>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</si>
  <si>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</si>
  <si>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</si>
  <si>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</si>
  <si>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</si>
  <si>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</si>
  <si>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</si>
  <si>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</si>
  <si>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</si>
  <si>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</si>
  <si>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</si>
  <si>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</si>
  <si>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</si>
  <si>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</si>
  <si>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</si>
  <si>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</si>
  <si>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</si>
  <si>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</si>
  <si>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</si>
  <si>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</si>
  <si>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</si>
  <si>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</si>
  <si>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</si>
  <si>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</si>
  <si>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</si>
  <si>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</si>
  <si>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</si>
  <si>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</si>
  <si>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</si>
  <si>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</si>
  <si>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</si>
  <si>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</si>
  <si>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</si>
  <si>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</si>
  <si>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</si>
  <si>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</si>
  <si>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</si>
  <si>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</si>
  <si>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</si>
  <si>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</si>
  <si>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</si>
  <si>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</si>
  <si>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</si>
  <si>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</si>
  <si>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</si>
  <si>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</si>
  <si>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</si>
  <si>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</si>
  <si>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</si>
  <si>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</si>
  <si>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</si>
  <si>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</si>
  <si>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</si>
  <si>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</si>
  <si>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</si>
  <si>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</si>
  <si>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</si>
  <si>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</si>
  <si>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</si>
  <si>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</si>
  <si>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</si>
  <si>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</si>
  <si>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</si>
  <si>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</si>
  <si>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</si>
  <si>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</si>
  <si>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</si>
  <si>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</si>
  <si>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</si>
  <si>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</si>
  <si>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</si>
  <si>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</si>
  <si>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</si>
  <si>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</si>
  <si>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</si>
  <si>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</si>
  <si>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</si>
  <si>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</si>
  <si>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</si>
  <si>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</si>
  <si>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</si>
  <si>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</si>
  <si>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</si>
  <si>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</si>
  <si>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</si>
  <si>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</si>
  <si>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</si>
  <si>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</si>
  <si>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</si>
  <si>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</si>
  <si>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</si>
  <si>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</si>
  <si>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</si>
  <si>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</si>
  <si>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</si>
  <si>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</si>
  <si>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</si>
  <si>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</si>
  <si>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</si>
  <si>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</si>
  <si>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</si>
  <si>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</si>
  <si>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</si>
  <si>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</si>
  <si>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</si>
  <si>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</si>
  <si>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</si>
  <si>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</si>
  <si>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</si>
  <si>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</si>
  <si>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</si>
  <si>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</si>
  <si>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</si>
  <si>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</si>
  <si>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</si>
  <si>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</si>
  <si>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</si>
  <si>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</si>
  <si>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</si>
  <si>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</si>
  <si>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</si>
  <si>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</si>
  <si>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</si>
  <si>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</si>
  <si>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</si>
  <si>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</si>
  <si>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</si>
  <si>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</si>
  <si>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</si>
  <si>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</si>
  <si>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</si>
  <si>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</si>
  <si>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</si>
  <si>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</si>
  <si>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</si>
  <si>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</si>
  <si>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</si>
  <si>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</si>
  <si>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</si>
  <si>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</si>
  <si>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</si>
  <si>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</si>
  <si>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</si>
  <si>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</si>
  <si>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</si>
  <si>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</si>
  <si>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</si>
  <si>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</si>
  <si>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</si>
  <si>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</si>
  <si>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</si>
  <si>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</si>
  <si>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</si>
  <si>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</si>
  <si>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</si>
  <si>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</si>
  <si>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</si>
  <si>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</si>
  <si>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</si>
  <si>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</si>
  <si>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</si>
  <si>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</si>
  <si>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</si>
  <si>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</si>
  <si>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</si>
  <si>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</si>
  <si>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</si>
  <si>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</si>
  <si>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</si>
  <si>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</si>
  <si>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</si>
  <si>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</si>
  <si>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</si>
  <si>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</si>
  <si>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</si>
  <si>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</si>
  <si>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</si>
  <si>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</si>
  <si>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</si>
  <si>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</si>
  <si>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</si>
  <si>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</si>
  <si>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</si>
  <si>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</si>
  <si>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</si>
  <si>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</si>
  <si>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</si>
  <si>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</si>
  <si>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</si>
  <si>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</si>
  <si>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</si>
  <si>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</si>
  <si>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</si>
  <si>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</si>
  <si>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</si>
  <si>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</si>
  <si>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</si>
  <si>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</si>
  <si>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</si>
  <si>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</si>
  <si>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</si>
  <si>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</si>
  <si>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</si>
  <si>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</si>
  <si>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</si>
  <si>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</si>
  <si>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</si>
  <si>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</si>
  <si>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</si>
  <si>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</si>
  <si>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</si>
  <si>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</si>
  <si>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</si>
  <si>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</si>
  <si>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</si>
  <si>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</si>
  <si>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</si>
  <si>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</si>
  <si>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</si>
  <si>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</si>
  <si>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</si>
  <si>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</si>
  <si>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</si>
  <si>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</si>
  <si>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</si>
  <si>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</si>
  <si>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</si>
  <si>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</si>
  <si>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</si>
  <si>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</si>
  <si>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</si>
  <si>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</si>
  <si>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</si>
  <si>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</si>
  <si>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</si>
  <si>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</si>
  <si>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</si>
  <si>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</si>
  <si>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</si>
  <si>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</si>
  <si>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</si>
  <si>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</si>
  <si>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</si>
  <si>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</si>
  <si>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</si>
  <si>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</si>
  <si>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</si>
  <si>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</si>
  <si>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</si>
  <si>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</si>
  <si>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</si>
  <si>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</si>
  <si>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</si>
  <si>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</si>
  <si>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</si>
  <si>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</si>
  <si>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</si>
  <si>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</si>
  <si>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</si>
  <si>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</si>
  <si>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</si>
  <si>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</si>
  <si>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</si>
  <si>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</si>
  <si>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</si>
  <si>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</si>
  <si>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</si>
  <si>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</si>
  <si>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</si>
  <si>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</si>
  <si>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</si>
  <si>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</si>
  <si>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</si>
  <si>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</si>
  <si>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</si>
  <si>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</si>
  <si>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</si>
  <si>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</si>
  <si>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</si>
  <si>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</si>
  <si>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</si>
  <si>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</si>
  <si>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</si>
  <si>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</si>
  <si>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</si>
  <si>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</si>
  <si>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</si>
  <si>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</si>
  <si>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</si>
  <si>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</si>
  <si>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</si>
  <si>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</si>
  <si>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</si>
  <si>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</si>
  <si>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</si>
  <si>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</si>
  <si>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</si>
  <si>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</si>
  <si>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</si>
  <si>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</si>
  <si>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</si>
  <si>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</si>
  <si>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</si>
  <si>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</si>
  <si>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</si>
  <si>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</si>
  <si>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</si>
  <si>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</si>
  <si>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</si>
  <si>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</si>
  <si>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</si>
  <si>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</si>
  <si>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</si>
  <si>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</si>
  <si>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</si>
  <si>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</si>
  <si>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</si>
  <si>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</si>
  <si>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</si>
  <si>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</si>
  <si>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</si>
  <si>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</si>
  <si>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</si>
  <si>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</si>
  <si>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</si>
  <si>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</si>
  <si>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</si>
  <si>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</si>
  <si>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</si>
  <si>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</si>
  <si>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</si>
  <si>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</si>
  <si>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</si>
  <si>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</si>
  <si>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</si>
  <si>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</si>
  <si>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</si>
  <si>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</si>
  <si>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</si>
  <si>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</si>
  <si>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</si>
  <si>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</si>
  <si>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</si>
  <si>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</si>
  <si>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</si>
  <si>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</si>
  <si>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</si>
  <si>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</si>
  <si>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</si>
  <si>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</si>
  <si>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</si>
  <si>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</si>
  <si>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</si>
  <si>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</si>
  <si>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</si>
  <si>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</si>
  <si>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</si>
  <si>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</si>
  <si>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</si>
  <si>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</si>
  <si>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</si>
  <si>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</si>
  <si>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</si>
  <si>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</si>
  <si>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</si>
  <si>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</si>
  <si>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</si>
  <si>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</si>
  <si>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</si>
  <si>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</si>
  <si>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</si>
  <si>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</si>
  <si>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</si>
  <si>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</si>
  <si>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</si>
  <si>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</si>
  <si>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</si>
  <si>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</si>
  <si>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</si>
  <si>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</si>
  <si>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</si>
  <si>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</si>
  <si>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</si>
  <si>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</si>
  <si>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</si>
  <si>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</si>
  <si>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</si>
  <si>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</si>
  <si>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</si>
  <si>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</si>
  <si>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</si>
  <si>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</si>
  <si>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</si>
  <si>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</si>
  <si>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</si>
  <si>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</si>
  <si>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</si>
  <si>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</si>
  <si>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</si>
  <si>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</si>
  <si>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</si>
  <si>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</si>
  <si>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</si>
  <si>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</si>
  <si>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</si>
  <si>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</si>
  <si>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</si>
  <si>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</si>
  <si>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</si>
  <si>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</si>
  <si>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</si>
  <si>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</si>
  <si>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</si>
  <si>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</si>
  <si>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</si>
  <si>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</si>
  <si>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</si>
  <si>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</si>
  <si>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</si>
  <si>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</si>
  <si>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</si>
  <si>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</si>
  <si>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</si>
  <si>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</si>
  <si>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</si>
  <si>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</si>
  <si>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</si>
  <si>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</si>
  <si>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</si>
  <si>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</si>
  <si>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</si>
  <si>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</si>
  <si>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</si>
  <si>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</si>
  <si>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</si>
  <si>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</si>
  <si>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</si>
  <si>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</si>
  <si>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</si>
  <si>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</si>
  <si>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</si>
  <si>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</si>
  <si>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</si>
  <si>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</si>
  <si>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</si>
  <si>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</si>
  <si>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</si>
  <si>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</si>
  <si>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</si>
  <si>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</si>
  <si>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</si>
  <si>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</si>
  <si>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</si>
  <si>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</si>
  <si>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</si>
  <si>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</si>
  <si>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</si>
  <si>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</si>
  <si>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</si>
  <si>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</si>
  <si>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</si>
  <si>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</si>
  <si>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</si>
  <si>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</si>
  <si>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</si>
  <si>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</si>
  <si>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</si>
  <si>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</si>
  <si>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</si>
  <si>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</si>
  <si>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</si>
  <si>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</si>
  <si>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</si>
  <si>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</si>
  <si>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</si>
  <si>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</si>
  <si>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</si>
  <si>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</si>
  <si>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</si>
  <si>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</si>
  <si>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</si>
  <si>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</si>
  <si>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</si>
  <si>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</si>
  <si>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</si>
  <si>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</si>
  <si>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</si>
  <si>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</si>
  <si>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</si>
  <si>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</si>
  <si>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</si>
  <si>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</si>
  <si>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</si>
  <si>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</si>
  <si>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</si>
  <si>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</si>
  <si>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</si>
  <si>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</si>
  <si>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</si>
  <si>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</si>
  <si>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</si>
  <si>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</si>
  <si>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</si>
  <si>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</si>
  <si>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</si>
  <si>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</si>
  <si>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</si>
  <si>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</si>
  <si>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</si>
  <si>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</si>
  <si>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</si>
  <si>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</si>
  <si>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</si>
  <si>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</si>
  <si>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</si>
  <si>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</si>
  <si>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</si>
  <si>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</si>
  <si>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</si>
  <si>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</si>
  <si>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</si>
  <si>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</si>
  <si>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</si>
  <si>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</si>
  <si>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</si>
  <si>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</si>
  <si>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</si>
  <si>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</si>
  <si>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</si>
  <si>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</si>
  <si>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</si>
  <si>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</si>
  <si>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</si>
  <si>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</si>
  <si>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</si>
  <si>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</si>
  <si>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</si>
  <si>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</si>
  <si>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</si>
  <si>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</si>
  <si>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</si>
  <si>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</si>
  <si>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</si>
  <si>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</si>
  <si>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</si>
  <si>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</si>
  <si>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</si>
  <si>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</si>
  <si>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</si>
  <si>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</si>
  <si>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</si>
  <si>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</si>
  <si>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</si>
  <si>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</si>
  <si>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</si>
  <si>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</si>
  <si>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</si>
  <si>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</si>
  <si>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</si>
  <si>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</si>
  <si>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</si>
  <si>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</si>
  <si>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</si>
  <si>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</si>
  <si>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</si>
  <si>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</si>
  <si>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</si>
  <si>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</si>
  <si>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</si>
  <si>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</si>
  <si>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</si>
  <si>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</si>
  <si>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</si>
  <si>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</si>
  <si>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</si>
  <si>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</si>
  <si>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</si>
  <si>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</si>
  <si>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</si>
  <si>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</si>
  <si>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</si>
  <si>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</si>
  <si>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</si>
  <si>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</si>
  <si>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</si>
  <si>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</si>
  <si>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</si>
  <si>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</si>
  <si>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</si>
  <si>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</si>
  <si>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</si>
  <si>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</si>
  <si>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</si>
  <si>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</si>
  <si>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</si>
  <si>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</si>
  <si>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</si>
  <si>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</si>
  <si>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</si>
  <si>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</si>
  <si>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</si>
  <si>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</si>
  <si>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</si>
  <si>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</si>
  <si>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</si>
  <si>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</si>
  <si>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</si>
  <si>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</si>
  <si>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</si>
  <si>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</si>
  <si>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</si>
  <si>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</si>
  <si>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</si>
  <si>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</si>
  <si>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</si>
  <si>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</si>
  <si>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</si>
  <si>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</si>
  <si>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</si>
  <si>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</si>
  <si>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</si>
  <si>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</si>
  <si>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</si>
  <si>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</si>
  <si>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</si>
  <si>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</si>
  <si>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</si>
  <si>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</si>
  <si>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</si>
  <si>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</si>
  <si>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</si>
  <si>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</si>
  <si>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</si>
  <si>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</si>
  <si>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</si>
  <si>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</si>
  <si>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</si>
  <si>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</si>
  <si>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</si>
  <si>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</si>
  <si>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</si>
  <si>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</si>
  <si>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</si>
  <si>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</si>
  <si>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</si>
  <si>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</si>
  <si>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</si>
  <si>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</si>
  <si>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</si>
  <si>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</si>
  <si>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</si>
  <si>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</si>
  <si>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</si>
  <si>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</si>
  <si>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</si>
  <si>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</si>
  <si>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</si>
  <si>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</si>
  <si>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</si>
  <si>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</si>
  <si>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</si>
  <si>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</si>
  <si>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</si>
  <si>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</si>
  <si>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</si>
  <si>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</si>
  <si>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</si>
  <si>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</si>
  <si>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</si>
  <si>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</si>
  <si>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</si>
  <si>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</si>
  <si>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</si>
  <si>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</si>
  <si>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</si>
  <si>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</si>
  <si>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</si>
  <si>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</si>
  <si>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</si>
  <si>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</si>
  <si>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</si>
  <si>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</si>
  <si>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</si>
  <si>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</si>
  <si>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</si>
  <si>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</si>
  <si>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</si>
  <si>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</si>
  <si>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</si>
  <si>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</si>
  <si>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</si>
  <si>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</si>
  <si>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</si>
  <si>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</si>
  <si>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</si>
  <si>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</si>
  <si>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</si>
  <si>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</si>
  <si>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</si>
  <si>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</si>
  <si>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</si>
  <si>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</si>
  <si>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</si>
  <si>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</si>
  <si>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</si>
  <si>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</si>
  <si>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</si>
  <si>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</si>
  <si>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</si>
  <si>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</si>
  <si>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</si>
  <si>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</si>
  <si>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</si>
  <si>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</si>
  <si>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</si>
  <si>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</si>
  <si>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</si>
  <si>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</si>
  <si>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</si>
  <si>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</si>
  <si>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</si>
  <si>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</si>
  <si>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</si>
  <si>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</si>
  <si>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</si>
  <si>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</si>
  <si>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</si>
  <si>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</si>
  <si>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</si>
  <si>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</si>
  <si>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</si>
  <si>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</si>
  <si>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</si>
  <si>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</si>
  <si>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</si>
  <si>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</si>
  <si>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</si>
  <si>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</si>
  <si>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</si>
  <si>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</si>
  <si>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</si>
  <si>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</si>
  <si>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</si>
  <si>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</si>
  <si>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</si>
  <si>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</si>
  <si>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</si>
  <si>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</si>
  <si>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</si>
  <si>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</si>
  <si>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</si>
  <si>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</si>
  <si>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</si>
  <si>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</si>
  <si>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</si>
  <si>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</si>
  <si>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</si>
  <si>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</si>
  <si>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</si>
  <si>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</si>
  <si>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</si>
  <si>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</si>
  <si>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</si>
  <si>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</si>
  <si>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</si>
  <si>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</si>
  <si>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</si>
  <si>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</si>
  <si>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</si>
  <si>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</si>
  <si>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</si>
  <si>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</si>
  <si>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</si>
  <si>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</si>
  <si>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</si>
  <si>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</si>
  <si>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</si>
  <si>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</si>
  <si>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</si>
  <si>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</si>
  <si>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</si>
  <si>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</si>
  <si>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</si>
  <si>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</si>
  <si>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</si>
  <si>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</si>
  <si>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</si>
  <si>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</si>
  <si>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</si>
  <si>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</si>
  <si>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</si>
  <si>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</si>
  <si>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</si>
  <si>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</si>
  <si>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</si>
  <si>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</si>
  <si>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</si>
  <si>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</si>
  <si>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</si>
  <si>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</si>
  <si>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</si>
  <si>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</si>
  <si>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</si>
  <si>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</si>
  <si>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</si>
  <si>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</si>
  <si>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</si>
  <si>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</si>
  <si>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</si>
  <si>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</si>
  <si>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</si>
  <si>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</si>
  <si>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</si>
  <si>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</si>
  <si>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</si>
  <si>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</si>
  <si>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</si>
  <si>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</si>
  <si>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</si>
  <si>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</si>
  <si>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</si>
  <si>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</si>
  <si>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</si>
  <si>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</si>
  <si>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</si>
  <si>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</si>
  <si>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</si>
  <si>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</si>
  <si>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</si>
  <si>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</si>
  <si>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</si>
  <si>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</si>
  <si>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</si>
  <si>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</si>
  <si>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</si>
  <si>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</si>
  <si>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</si>
  <si>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</si>
  <si>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</si>
  <si>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</si>
  <si>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</si>
  <si>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</si>
  <si>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</si>
  <si>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</si>
  <si>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</si>
  <si>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</si>
  <si>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</si>
  <si>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</si>
  <si>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</si>
  <si>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</si>
  <si>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</si>
  <si>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</si>
  <si>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</si>
  <si>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</si>
  <si>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</si>
  <si>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</si>
  <si>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</si>
  <si>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</si>
  <si>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</si>
  <si>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</si>
  <si>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</si>
  <si>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</si>
  <si>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</si>
  <si>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</si>
  <si>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</si>
  <si>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</si>
  <si>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</si>
  <si>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</si>
  <si>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</si>
  <si>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</si>
  <si>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</si>
  <si>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</si>
  <si>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</si>
  <si>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</si>
  <si>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</si>
  <si>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</si>
  <si>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</si>
  <si>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</si>
  <si>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</si>
  <si>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</si>
  <si>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</si>
  <si>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</si>
  <si>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</si>
  <si>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</si>
  <si>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</si>
  <si>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</si>
  <si>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</si>
  <si>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</si>
  <si>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</si>
  <si>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</si>
  <si>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</si>
  <si>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</si>
  <si>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</si>
  <si>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</si>
  <si>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</si>
  <si>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</si>
  <si>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</si>
  <si>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</si>
  <si>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</si>
  <si>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</si>
  <si>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</si>
  <si>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</si>
  <si>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</si>
  <si>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</si>
  <si>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</si>
  <si>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</si>
  <si>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</si>
  <si>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</si>
  <si>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</si>
  <si>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</si>
  <si>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</si>
  <si>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</si>
  <si>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</si>
  <si>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</si>
  <si>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</si>
  <si>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</si>
  <si>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</si>
  <si>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</si>
  <si>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</si>
  <si>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</si>
  <si>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</si>
  <si>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</si>
  <si>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</si>
  <si>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</si>
  <si>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</si>
  <si>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</si>
  <si>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</si>
  <si>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</si>
  <si>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</si>
  <si>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</si>
  <si>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</si>
  <si>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</si>
  <si>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</si>
  <si>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</si>
  <si>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</si>
  <si>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</si>
  <si>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</si>
  <si>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</si>
  <si>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</si>
  <si>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</si>
  <si>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</si>
  <si>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</si>
  <si>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</si>
  <si>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</si>
  <si>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</si>
  <si>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</si>
  <si>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</si>
  <si>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</si>
  <si>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</si>
  <si>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</si>
  <si>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</si>
  <si>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</si>
  <si>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</si>
  <si>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</si>
  <si>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</si>
  <si>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</si>
  <si>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</si>
  <si>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</si>
  <si>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</si>
  <si>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</si>
  <si>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</si>
  <si>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</si>
  <si>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</si>
  <si>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</si>
  <si>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</si>
  <si>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</si>
  <si>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</si>
  <si>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</si>
  <si>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</si>
  <si>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</si>
  <si>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</si>
  <si>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</si>
  <si>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</si>
  <si>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</si>
  <si>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</si>
  <si>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</si>
  <si>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</si>
  <si>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</si>
  <si>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</si>
  <si>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</si>
  <si>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</si>
  <si>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</si>
  <si>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</si>
  <si>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</si>
  <si>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</si>
  <si>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</si>
  <si>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</si>
  <si>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</si>
  <si>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</si>
  <si>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</si>
  <si>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</si>
  <si>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</si>
  <si>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</si>
  <si>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</si>
  <si>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</si>
  <si>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</si>
  <si>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</si>
  <si>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</si>
  <si>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</si>
  <si>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</si>
  <si>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</si>
  <si>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</si>
  <si>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</si>
  <si>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</si>
  <si>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</si>
  <si>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</si>
  <si>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</si>
  <si>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</si>
  <si>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</si>
  <si>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</si>
  <si>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</si>
  <si>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</si>
  <si>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</si>
  <si>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</si>
  <si>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</si>
  <si>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</si>
  <si>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</si>
  <si>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</si>
  <si>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</si>
  <si>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</si>
  <si>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</si>
  <si>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</si>
  <si>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</si>
  <si>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</si>
  <si>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</si>
  <si>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</si>
  <si>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</si>
  <si>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</si>
  <si>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</si>
  <si>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</si>
  <si>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</si>
  <si>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</si>
  <si>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</si>
  <si>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</si>
  <si>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</si>
  <si>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</si>
  <si>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</si>
  <si>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</si>
  <si>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</si>
  <si>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</si>
  <si>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</si>
  <si>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</si>
  <si>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</si>
  <si>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</si>
  <si>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</si>
  <si>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</si>
  <si>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</si>
  <si>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</si>
  <si>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</si>
  <si>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</si>
  <si>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</si>
  <si>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</si>
  <si>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</si>
  <si>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</si>
  <si>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</si>
  <si>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</si>
  <si>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</si>
  <si>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</si>
  <si>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</si>
  <si>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</si>
  <si>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</si>
  <si>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</si>
  <si>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</si>
  <si>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</si>
  <si>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</si>
  <si>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</si>
  <si>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</si>
  <si>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</si>
  <si>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</si>
  <si>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</si>
  <si>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</si>
  <si>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</si>
  <si>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</si>
  <si>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</si>
  <si>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</si>
  <si>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</si>
  <si>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</si>
  <si>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</si>
  <si>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</si>
  <si>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</si>
  <si>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</si>
  <si>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</si>
  <si>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</si>
  <si>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</si>
  <si>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</si>
  <si>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</si>
  <si>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</si>
  <si>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</si>
  <si>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</si>
  <si>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</si>
  <si>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</si>
  <si>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</si>
  <si>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</si>
  <si>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</si>
  <si>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</si>
  <si>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</si>
  <si>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</si>
  <si>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</si>
  <si>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</si>
  <si>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</si>
  <si>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</si>
  <si>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</si>
  <si>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</si>
  <si>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</si>
  <si>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</si>
  <si>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</si>
  <si>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</si>
  <si>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</si>
  <si>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</si>
  <si>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</si>
  <si>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</si>
  <si>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</si>
  <si>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</si>
  <si>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</si>
  <si>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</si>
  <si>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</si>
  <si>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</si>
  <si>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</si>
  <si>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</si>
  <si>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</si>
  <si>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</si>
  <si>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</si>
  <si>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</si>
  <si>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</si>
  <si>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</si>
  <si>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</si>
  <si>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</si>
  <si>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</si>
  <si>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</si>
  <si>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</si>
  <si>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</si>
  <si>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</si>
  <si>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</si>
  <si>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</si>
  <si>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</si>
  <si>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</si>
  <si>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</si>
  <si>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</si>
  <si>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</si>
  <si>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</si>
  <si>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</si>
  <si>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</si>
  <si>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</si>
  <si>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</si>
  <si>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</si>
  <si>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</si>
  <si>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</si>
  <si>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</si>
  <si>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</si>
  <si>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</si>
  <si>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</si>
  <si>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</si>
  <si>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</si>
  <si>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</si>
  <si>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</si>
  <si>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</si>
  <si>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</si>
  <si>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</si>
  <si>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</si>
  <si>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</si>
  <si>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</si>
  <si>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</si>
  <si>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</si>
  <si>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</si>
  <si>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</si>
  <si>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</si>
  <si>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</si>
  <si>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</si>
  <si>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</si>
  <si>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</si>
  <si>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</si>
  <si>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</si>
  <si>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</si>
  <si>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</si>
  <si>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</si>
  <si>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</si>
  <si>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</si>
  <si>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</si>
  <si>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</si>
  <si>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</si>
  <si>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</si>
  <si>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</si>
  <si>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</si>
  <si>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</si>
  <si>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</si>
  <si>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</si>
  <si>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</si>
  <si>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</si>
  <si>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</si>
  <si>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</si>
  <si>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</si>
  <si>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</si>
  <si>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</si>
  <si>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</si>
  <si>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</si>
  <si>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</si>
  <si>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</si>
  <si>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</si>
  <si>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</si>
  <si>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</si>
  <si>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</si>
  <si>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</si>
  <si>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</si>
  <si>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</si>
  <si>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</si>
  <si>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</si>
  <si>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</si>
  <si>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</si>
  <si>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</si>
  <si>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</si>
  <si>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</si>
  <si>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</si>
  <si>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</si>
  <si>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</si>
  <si>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</si>
  <si>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</si>
  <si>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</si>
  <si>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</si>
  <si>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</si>
  <si>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</si>
  <si>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</si>
  <si>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</si>
  <si>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</si>
  <si>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</si>
  <si>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</si>
  <si>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</si>
  <si>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</si>
  <si>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</si>
  <si>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</si>
  <si>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</si>
  <si>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</si>
  <si>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</si>
  <si>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</si>
  <si>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</si>
  <si>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</si>
  <si>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</si>
  <si>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</si>
  <si>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</si>
  <si>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</si>
  <si>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</si>
  <si>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</si>
  <si>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</si>
  <si>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</si>
  <si>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</si>
  <si>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</si>
  <si>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</si>
  <si>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</si>
  <si>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</si>
  <si>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</si>
  <si>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</si>
  <si>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</si>
  <si>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</si>
  <si>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</si>
  <si>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</si>
  <si>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</si>
  <si>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</si>
  <si>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</si>
  <si>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</si>
  <si>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</si>
  <si>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</si>
  <si>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</si>
  <si>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</si>
  <si>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</si>
  <si>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</si>
  <si>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</si>
  <si>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</si>
  <si>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</si>
  <si>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</si>
  <si>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</si>
  <si>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</si>
  <si>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</si>
  <si>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</si>
  <si>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</si>
  <si>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</si>
  <si>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</si>
  <si>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</si>
  <si>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</si>
  <si>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</si>
  <si>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</si>
  <si>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</si>
  <si>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</si>
  <si>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</si>
  <si>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</si>
  <si>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</si>
  <si>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</si>
  <si>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</si>
  <si>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</si>
  <si>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</si>
  <si>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</si>
  <si>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</si>
  <si>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</si>
  <si>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</si>
  <si>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</si>
  <si>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</si>
  <si>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</si>
  <si>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</si>
  <si>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</si>
  <si>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</si>
  <si>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</si>
  <si>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</si>
  <si>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</si>
  <si>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</si>
  <si>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</si>
  <si>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</si>
  <si>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</si>
  <si>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</si>
  <si>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</si>
  <si>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</si>
  <si>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</si>
  <si>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</si>
  <si>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</si>
  <si>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</si>
  <si>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</si>
  <si>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</si>
  <si>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</si>
  <si>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</si>
  <si>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</si>
  <si>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</si>
  <si>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</si>
  <si>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</si>
  <si>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</si>
  <si>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</si>
  <si>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</si>
  <si>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</si>
  <si>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</si>
  <si>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</si>
  <si>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</si>
  <si>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</si>
  <si>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</si>
  <si>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</si>
  <si>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</si>
  <si>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</si>
  <si>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</si>
  <si>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</si>
  <si>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</si>
  <si>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</si>
  <si>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</si>
  <si>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</si>
  <si>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</si>
  <si>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</si>
  <si>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</si>
  <si>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</si>
  <si>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</si>
  <si>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</si>
  <si>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</si>
  <si>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</si>
  <si>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</si>
  <si>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</si>
  <si>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</si>
  <si>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</si>
  <si>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</si>
  <si>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</si>
  <si>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</si>
  <si>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</si>
  <si>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</si>
  <si>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</si>
  <si>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</si>
  <si>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</si>
  <si>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</si>
  <si>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</si>
  <si>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</si>
  <si>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</si>
  <si>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</si>
  <si>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</si>
  <si>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</si>
  <si>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</si>
  <si>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</si>
  <si>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</si>
  <si>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</si>
  <si>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</si>
  <si>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</si>
  <si>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</si>
  <si>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</si>
  <si>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</si>
  <si>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</si>
  <si>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</si>
  <si>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</si>
  <si>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</si>
  <si>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</si>
  <si>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</si>
  <si>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</si>
  <si>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</si>
  <si>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</si>
  <si>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</si>
  <si>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</si>
  <si>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</si>
  <si>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</si>
  <si>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</si>
  <si>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</si>
  <si>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</si>
  <si>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</si>
  <si>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</si>
  <si>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</si>
  <si>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</si>
  <si>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</si>
  <si>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</si>
  <si>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</si>
  <si>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</si>
  <si>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</si>
  <si>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</si>
  <si>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</si>
  <si>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</si>
  <si>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</si>
  <si>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</si>
  <si>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</si>
  <si>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</si>
  <si>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</si>
  <si>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</si>
  <si>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</si>
  <si>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</si>
  <si>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</si>
  <si>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</si>
  <si>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</si>
  <si>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</si>
  <si>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</si>
  <si>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</si>
  <si>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</si>
  <si>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</si>
  <si>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</si>
  <si>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</si>
  <si>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</si>
  <si>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</si>
  <si>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</si>
  <si>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</si>
  <si>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</si>
  <si>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</si>
  <si>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</si>
  <si>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</si>
  <si>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</si>
  <si>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</si>
  <si>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</si>
  <si>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</si>
  <si>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</si>
  <si>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</si>
  <si>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</si>
  <si>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</si>
  <si>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</si>
  <si>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</si>
  <si>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</si>
  <si>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</si>
  <si>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</si>
  <si>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</si>
  <si>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</si>
  <si>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</si>
  <si>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</si>
  <si>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</si>
  <si>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</si>
  <si>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</si>
  <si>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</si>
  <si>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</si>
  <si>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</si>
  <si>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</si>
  <si>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</si>
  <si>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</si>
  <si>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</si>
  <si>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</si>
  <si>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</si>
  <si>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</si>
  <si>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</si>
  <si>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</si>
  <si>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</si>
  <si>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</si>
  <si>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</si>
  <si>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</si>
  <si>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</si>
  <si>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</si>
  <si>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</si>
  <si>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</si>
  <si>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</si>
  <si>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</si>
  <si>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</si>
  <si>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</si>
  <si>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</si>
  <si>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</si>
  <si>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</si>
  <si>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</si>
  <si>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</si>
  <si>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</si>
  <si>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</si>
  <si>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</si>
  <si>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</si>
  <si>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</si>
  <si>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</si>
  <si>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</si>
  <si>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</si>
  <si>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</si>
  <si>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</si>
  <si>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</si>
  <si>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</si>
  <si>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</si>
  <si>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</si>
  <si>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</si>
  <si>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</si>
  <si>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</si>
  <si>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</si>
  <si>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</si>
  <si>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</si>
  <si>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</si>
  <si>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</si>
  <si>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</si>
  <si>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</si>
  <si>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</si>
  <si>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</si>
  <si>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</si>
  <si>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</si>
  <si>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</si>
  <si>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</si>
  <si>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</si>
  <si>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</si>
  <si>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</si>
  <si>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</si>
  <si>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</si>
  <si>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</si>
  <si>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</si>
  <si>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</si>
  <si>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</si>
  <si>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</si>
  <si>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</si>
  <si>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</si>
  <si>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</si>
  <si>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</si>
  <si>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</si>
  <si>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</si>
  <si>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</si>
  <si>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</si>
  <si>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</si>
  <si>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</si>
  <si>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</si>
  <si>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</si>
  <si>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</si>
  <si>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</si>
  <si>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</si>
  <si>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</si>
  <si>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</si>
  <si>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</si>
  <si>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</si>
  <si>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</si>
  <si>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</si>
  <si>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</si>
  <si>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</si>
  <si>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</si>
  <si>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</si>
  <si>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</si>
  <si>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</si>
  <si>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</si>
  <si>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</si>
  <si>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</si>
  <si>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</si>
  <si>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</si>
  <si>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</si>
  <si>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</si>
  <si>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</si>
  <si>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</si>
  <si>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</si>
  <si>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</si>
  <si>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</si>
  <si>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</si>
  <si>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</si>
  <si>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</si>
  <si>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</si>
  <si>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</si>
  <si>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</si>
  <si>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</si>
  <si>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</si>
  <si>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</si>
  <si>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</si>
  <si>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</si>
  <si>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</si>
  <si>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</si>
  <si>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</si>
  <si>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</si>
  <si>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</si>
  <si>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</si>
  <si>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</si>
  <si>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</si>
  <si>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</si>
  <si>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</si>
  <si>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</si>
  <si>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</si>
  <si>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</si>
  <si>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</si>
  <si>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</si>
  <si>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</si>
  <si>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</si>
  <si>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</si>
  <si>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</si>
  <si>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</si>
  <si>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</si>
  <si>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</si>
  <si>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</si>
  <si>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</si>
  <si>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</si>
  <si>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</si>
  <si>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</si>
  <si>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</si>
  <si>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</si>
  <si>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</si>
  <si>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</si>
  <si>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</si>
  <si>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</si>
  <si>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</si>
  <si>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</si>
  <si>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</si>
  <si>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</si>
  <si>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</si>
  <si>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</si>
  <si>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</si>
  <si>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</si>
  <si>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</si>
  <si>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</si>
  <si>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</si>
  <si>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</si>
  <si>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</si>
  <si>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</si>
  <si>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</si>
  <si>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</si>
  <si>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</si>
  <si>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</si>
  <si>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</si>
  <si>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</si>
  <si>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</si>
  <si>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</si>
  <si>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</si>
  <si>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</si>
  <si>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</si>
  <si>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</si>
  <si>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</si>
  <si>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</si>
  <si>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</si>
  <si>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</si>
  <si>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</si>
  <si>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</si>
  <si>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</si>
  <si>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</si>
  <si>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</si>
  <si>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</si>
  <si>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</si>
  <si>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</si>
  <si>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</si>
  <si>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</si>
  <si>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</si>
  <si>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</si>
  <si>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</si>
  <si>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</si>
  <si>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</si>
  <si>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</si>
  <si>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</si>
  <si>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</si>
  <si>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</si>
  <si>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</si>
  <si>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</si>
  <si>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</si>
  <si>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</si>
  <si>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</si>
  <si>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</si>
  <si>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</si>
  <si>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</si>
  <si>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</si>
  <si>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</si>
  <si>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</si>
  <si>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</si>
  <si>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</si>
  <si>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</si>
  <si>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</si>
  <si>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</si>
  <si>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</si>
  <si>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</si>
  <si>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</si>
  <si>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</si>
  <si>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</si>
  <si>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</si>
  <si>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</si>
  <si>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</si>
  <si>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</si>
  <si>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</si>
  <si>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</si>
  <si>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</si>
  <si>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</si>
  <si>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</si>
  <si>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</si>
  <si>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</si>
  <si>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</si>
  <si>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</si>
  <si>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</si>
  <si>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</si>
  <si>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</si>
  <si>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</si>
  <si>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</si>
  <si>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</si>
  <si>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</si>
  <si>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</si>
  <si>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</si>
  <si>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</si>
  <si>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</si>
  <si>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</si>
  <si>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</si>
  <si>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</si>
  <si>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</si>
  <si>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</si>
  <si>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</si>
  <si>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</si>
  <si>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</si>
  <si>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</si>
  <si>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</si>
  <si>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</si>
  <si>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</si>
  <si>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</si>
  <si>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</si>
  <si>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</si>
  <si>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</si>
  <si>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</si>
  <si>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</si>
  <si>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</si>
  <si>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</si>
  <si>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</si>
  <si>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</si>
  <si>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</si>
  <si>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</si>
  <si>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</si>
  <si>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</si>
  <si>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</si>
  <si>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</si>
  <si>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</si>
  <si>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</si>
  <si>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</si>
  <si>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</si>
  <si>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</si>
  <si>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</si>
  <si>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</si>
  <si>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</si>
  <si>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</si>
  <si>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</si>
  <si>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</si>
  <si>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</si>
  <si>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</si>
  <si>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</si>
  <si>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</si>
  <si>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</si>
  <si>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</si>
  <si>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</si>
  <si>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</si>
  <si>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</si>
  <si>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</si>
  <si>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</si>
  <si>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</si>
  <si>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</si>
  <si>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</si>
  <si>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</si>
  <si>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</si>
  <si>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</si>
  <si>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</si>
  <si>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</si>
  <si>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</si>
  <si>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</si>
  <si>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</si>
  <si>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</si>
  <si>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</si>
  <si>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</si>
  <si>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</si>
  <si>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</si>
  <si>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</si>
  <si>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</si>
  <si>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</si>
  <si>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</si>
  <si>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</si>
  <si>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</si>
  <si>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</si>
  <si>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</si>
  <si>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</si>
  <si>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</si>
  <si>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</si>
  <si>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</si>
  <si>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</si>
  <si>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</si>
  <si>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</si>
  <si>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</si>
  <si>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</si>
  <si>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</si>
  <si>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</si>
  <si>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</si>
  <si>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</si>
  <si>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</si>
  <si>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</si>
  <si>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</si>
  <si>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</si>
  <si>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</si>
  <si>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</si>
  <si>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</si>
  <si>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</si>
  <si>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</si>
  <si>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</si>
  <si>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</si>
  <si>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</si>
  <si>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</si>
  <si>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</si>
  <si>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</si>
  <si>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</si>
  <si>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</si>
  <si>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</si>
  <si>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</si>
  <si>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</si>
  <si>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</si>
  <si>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</si>
  <si>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</si>
  <si>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</si>
  <si>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</si>
  <si>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</si>
  <si>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</si>
  <si>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</si>
  <si>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</si>
  <si>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</si>
  <si>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</si>
  <si>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</si>
  <si>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</si>
  <si>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</si>
  <si>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</si>
  <si>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</si>
  <si>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</si>
  <si>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</si>
  <si>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</si>
  <si>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</si>
  <si>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</si>
  <si>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</si>
  <si>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</si>
  <si>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</si>
  <si>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</si>
  <si>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</si>
  <si>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</si>
  <si>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</si>
  <si>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</si>
  <si>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</si>
  <si>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</si>
  <si>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</si>
  <si>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</si>
  <si>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</si>
  <si>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</si>
  <si>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</si>
  <si>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</si>
  <si>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</si>
  <si>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</si>
  <si>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</si>
  <si>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</si>
  <si>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</si>
  <si>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</si>
  <si>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</si>
  <si>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</si>
  <si>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</si>
  <si>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</si>
  <si>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</si>
  <si>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</si>
  <si>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</si>
  <si>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</si>
  <si>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</si>
  <si>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</si>
  <si>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</si>
  <si>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</si>
  <si>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</si>
  <si>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</si>
  <si>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</si>
  <si>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</si>
  <si>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</si>
  <si>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</si>
  <si>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</si>
  <si>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</si>
  <si>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</si>
  <si>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</si>
  <si>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</si>
  <si>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</si>
  <si>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</si>
  <si>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</si>
  <si>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</si>
  <si>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</si>
  <si>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</si>
  <si>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</si>
  <si>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</si>
  <si>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</si>
  <si>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</si>
  <si>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</si>
  <si>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</si>
  <si>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</si>
  <si>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</si>
  <si>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</si>
  <si>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</si>
  <si>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</si>
  <si>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</si>
  <si>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</si>
  <si>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</si>
  <si>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</si>
  <si>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</si>
  <si>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</si>
  <si>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</si>
  <si>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</si>
  <si>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</si>
  <si>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</si>
  <si>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</si>
  <si>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</si>
  <si>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</si>
  <si>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</si>
  <si>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</si>
  <si>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</si>
  <si>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</si>
  <si>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</si>
  <si>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</si>
  <si>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</si>
  <si>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</si>
  <si>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</si>
  <si>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</si>
  <si>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</si>
  <si>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</si>
  <si>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</si>
  <si>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</si>
  <si>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</si>
  <si>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</si>
  <si>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</si>
  <si>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</si>
  <si>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</si>
  <si>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</si>
  <si>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</si>
  <si>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</si>
  <si>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</si>
  <si>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</si>
  <si>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</si>
  <si>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</si>
  <si>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</si>
  <si>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</si>
  <si>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</si>
  <si>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</si>
  <si>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</si>
  <si>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</si>
  <si>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</si>
  <si>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</si>
  <si>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</si>
  <si>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</si>
  <si>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</si>
  <si>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</si>
  <si>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</si>
  <si>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</si>
  <si>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</si>
  <si>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</si>
  <si>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</si>
  <si>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</si>
  <si>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</si>
  <si>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</si>
  <si>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</si>
  <si>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</si>
  <si>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</si>
  <si>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</si>
  <si>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</si>
  <si>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</si>
  <si>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</si>
  <si>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</si>
  <si>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</si>
  <si>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</si>
  <si>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</si>
  <si>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</si>
  <si>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</si>
  <si>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</si>
  <si>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</si>
  <si>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</si>
  <si>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</si>
  <si>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</si>
  <si>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</si>
  <si>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</si>
  <si>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</si>
  <si>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</si>
  <si>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</si>
  <si>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</si>
  <si>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</si>
  <si>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</si>
  <si>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</si>
  <si>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</si>
  <si>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</si>
  <si>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</si>
  <si>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</si>
  <si>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</si>
  <si>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</si>
  <si>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</si>
  <si>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</si>
  <si>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</si>
  <si>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</si>
  <si>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</si>
  <si>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</si>
  <si>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</si>
  <si>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</si>
  <si>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</si>
  <si>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</si>
  <si>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</si>
  <si>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</si>
  <si>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</si>
  <si>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</si>
  <si>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</si>
  <si>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</si>
  <si>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</si>
  <si>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</si>
  <si>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</si>
  <si>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</si>
  <si>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</si>
  <si>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</si>
  <si>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</si>
  <si>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</si>
  <si>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</si>
  <si>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</si>
  <si>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</si>
  <si>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</si>
  <si>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</si>
  <si>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</si>
  <si>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</si>
  <si>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</si>
  <si>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</si>
  <si>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</si>
  <si>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</si>
  <si>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</si>
  <si>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</si>
  <si>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</si>
  <si>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</si>
  <si>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</si>
  <si>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</si>
  <si>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</si>
  <si>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</si>
  <si>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</si>
  <si>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</si>
  <si>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</si>
  <si>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</si>
  <si>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</si>
  <si>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</si>
  <si>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</si>
  <si>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</si>
  <si>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</si>
  <si>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</si>
  <si>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</si>
  <si>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</si>
  <si>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</si>
  <si>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</si>
  <si>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</si>
  <si>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</si>
  <si>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</si>
  <si>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</si>
  <si>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</si>
  <si>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</si>
  <si>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</si>
  <si>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</si>
  <si>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</si>
  <si>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</si>
  <si>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</si>
  <si>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</si>
  <si>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</si>
  <si>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</si>
  <si>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</si>
  <si>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</si>
  <si>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</si>
  <si>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</si>
  <si>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</si>
  <si>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</si>
  <si>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</si>
  <si>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</si>
  <si>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</si>
  <si>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</si>
  <si>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</si>
  <si>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</si>
  <si>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</si>
  <si>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</si>
  <si>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</si>
  <si>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</si>
  <si>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</si>
  <si>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</si>
  <si>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</si>
  <si>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</si>
  <si>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</si>
  <si>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</si>
  <si>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</si>
  <si>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</si>
  <si>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</si>
  <si>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</si>
  <si>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</si>
  <si>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</si>
  <si>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</si>
  <si>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</si>
  <si>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</si>
  <si>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</si>
  <si>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</si>
  <si>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</si>
  <si>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</si>
  <si>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</si>
  <si>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</si>
  <si>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</si>
  <si>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</si>
  <si>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</si>
  <si>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</si>
  <si>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</si>
  <si>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</si>
  <si>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</si>
  <si>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</si>
  <si>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</si>
  <si>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</si>
  <si>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</si>
  <si>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</si>
  <si>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</si>
  <si>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</si>
  <si>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</si>
  <si>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</si>
  <si>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</si>
  <si>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</si>
  <si>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</si>
  <si>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</si>
  <si>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</si>
  <si>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</si>
  <si>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</si>
  <si>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</si>
  <si>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</si>
  <si>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</si>
  <si>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</si>
  <si>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</si>
  <si>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</si>
  <si>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</si>
  <si>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</si>
  <si>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</si>
  <si>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</si>
  <si>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</si>
  <si>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</si>
  <si>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</si>
  <si>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</si>
  <si>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</si>
  <si>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</si>
  <si>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</si>
  <si>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</si>
  <si>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</si>
  <si>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</si>
  <si>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</si>
  <si>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</si>
  <si>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</si>
  <si>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</si>
  <si>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</si>
  <si>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</si>
  <si>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</si>
  <si>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</si>
  <si>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</si>
  <si>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</si>
  <si>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</si>
  <si>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</si>
  <si>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</si>
  <si>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</si>
  <si>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</si>
  <si>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</si>
  <si>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</si>
  <si>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</si>
  <si>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</si>
  <si>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</si>
  <si>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</si>
  <si>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</si>
  <si>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</si>
  <si>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</si>
  <si>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</si>
  <si>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</si>
  <si>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</si>
  <si>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</si>
  <si>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</si>
  <si>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</si>
  <si>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</si>
  <si>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</si>
  <si>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</si>
  <si>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</si>
  <si>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</si>
  <si>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</si>
  <si>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</si>
  <si>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</si>
  <si>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</si>
  <si>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</si>
  <si>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</si>
  <si>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</si>
  <si>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</si>
  <si>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</si>
  <si>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</si>
  <si>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</si>
  <si>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</si>
  <si>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</si>
  <si>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</si>
  <si>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</si>
  <si>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</si>
  <si>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</si>
  <si>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</si>
  <si>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</si>
  <si>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</si>
  <si>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</si>
  <si>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</si>
  <si>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</si>
  <si>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</si>
  <si>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</si>
  <si>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</si>
  <si>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</si>
  <si>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</si>
  <si>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</si>
  <si>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</si>
  <si>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</si>
  <si>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</si>
  <si>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</si>
  <si>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</si>
  <si>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</si>
  <si>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</si>
  <si>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</si>
  <si>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</si>
  <si>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</si>
  <si>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</si>
  <si>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</si>
  <si>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</si>
  <si>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</si>
  <si>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</si>
  <si>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</si>
  <si>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</si>
  <si>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</si>
  <si>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</si>
  <si>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</si>
  <si>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</si>
  <si>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</si>
  <si>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</si>
  <si>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</si>
  <si>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</si>
  <si>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</si>
  <si>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</si>
  <si>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</si>
  <si>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</si>
  <si>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</si>
  <si>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</si>
  <si>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</si>
  <si>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</si>
  <si>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</si>
  <si>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</si>
  <si>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</si>
  <si>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</si>
  <si>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</si>
  <si>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</si>
  <si>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</si>
  <si>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</si>
  <si>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</si>
  <si>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</si>
  <si>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</si>
  <si>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</si>
  <si>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</si>
  <si>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</si>
  <si>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</si>
  <si>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</si>
  <si>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</si>
  <si>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</si>
  <si>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</si>
  <si>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</si>
  <si>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</si>
  <si>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</si>
  <si>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</si>
  <si>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</si>
  <si>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</si>
  <si>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</si>
  <si>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</si>
  <si>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</si>
  <si>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</si>
  <si>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</si>
  <si>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</si>
  <si>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</si>
  <si>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</si>
  <si>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</si>
  <si>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</si>
  <si>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</si>
  <si>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</si>
  <si>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</si>
  <si>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</si>
  <si>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</si>
  <si>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</si>
  <si>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</si>
  <si>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</si>
  <si>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</si>
  <si>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</si>
  <si>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</si>
  <si>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</si>
  <si>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</si>
  <si>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</si>
  <si>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</si>
  <si>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</si>
  <si>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</si>
  <si>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</si>
  <si>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</si>
  <si>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</si>
  <si>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</si>
  <si>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</si>
  <si>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</si>
  <si>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</si>
  <si>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</si>
  <si>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</si>
  <si>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</si>
  <si>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</si>
  <si>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</si>
  <si>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</si>
  <si>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</si>
  <si>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</si>
  <si>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</si>
  <si>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</si>
  <si>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</si>
  <si>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</si>
  <si>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</si>
  <si>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</si>
  <si>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</si>
  <si>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</si>
  <si>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</si>
  <si>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</si>
  <si>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</si>
  <si>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</si>
  <si>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</si>
  <si>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</si>
  <si>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</si>
  <si>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</si>
  <si>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</si>
  <si>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</si>
  <si>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</si>
  <si>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</si>
  <si>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</si>
  <si>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</si>
  <si>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</si>
  <si>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</si>
  <si>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</si>
  <si>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</si>
  <si>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</si>
  <si>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</si>
  <si>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</si>
  <si>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</si>
  <si>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</si>
  <si>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</si>
  <si>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</si>
  <si>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</si>
  <si>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</si>
  <si>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</si>
  <si>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</si>
  <si>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</si>
  <si>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</si>
  <si>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</si>
  <si>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</si>
  <si>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</si>
  <si>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</si>
  <si>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</si>
  <si>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</si>
  <si>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</si>
  <si>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</si>
  <si>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</si>
  <si>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</si>
  <si>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</si>
  <si>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</si>
  <si>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</si>
  <si>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</si>
  <si>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</si>
  <si>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</si>
  <si>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</si>
  <si>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</si>
  <si>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</si>
  <si>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</si>
  <si>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</si>
  <si>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</si>
  <si>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</si>
  <si>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</si>
  <si>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</si>
  <si>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</si>
  <si>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</si>
  <si>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</si>
  <si>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</si>
  <si>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</si>
  <si>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</si>
  <si>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</si>
  <si>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</si>
  <si>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</si>
  <si>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</si>
  <si>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</si>
  <si>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</si>
  <si>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</si>
  <si>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</si>
  <si>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</si>
  <si>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</si>
  <si>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</si>
  <si>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</si>
  <si>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</si>
  <si>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</si>
  <si>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</si>
  <si>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</si>
  <si>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</si>
  <si>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</si>
  <si>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</si>
  <si>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</si>
  <si>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</si>
  <si>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</si>
  <si>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</si>
  <si>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</si>
  <si>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</si>
  <si>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</si>
  <si>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</si>
  <si>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</si>
  <si>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</si>
  <si>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</si>
  <si>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</si>
  <si>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</si>
  <si>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</si>
  <si>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</si>
  <si>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</si>
  <si>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</si>
  <si>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</si>
  <si>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</si>
  <si>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</si>
  <si>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</si>
  <si>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</si>
  <si>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</si>
  <si>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</si>
  <si>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</si>
  <si>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</si>
  <si>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</si>
  <si>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</si>
  <si>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</si>
  <si>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</si>
  <si>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</si>
  <si>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</si>
  <si>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</si>
  <si>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</si>
  <si>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</si>
  <si>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</si>
  <si>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</si>
  <si>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</si>
  <si>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</si>
  <si>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</si>
  <si>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</si>
  <si>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</si>
  <si>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</si>
  <si>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</si>
  <si>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</si>
  <si>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</si>
  <si>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</si>
  <si>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</si>
  <si>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</si>
  <si>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</si>
  <si>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</si>
  <si>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</si>
  <si>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</si>
  <si>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</si>
  <si>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</si>
  <si>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</si>
  <si>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</si>
  <si>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</si>
  <si>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</si>
  <si>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</si>
  <si>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</si>
  <si>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</si>
  <si>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</si>
  <si>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</si>
  <si>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</si>
  <si>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</si>
  <si>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</si>
  <si>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</si>
  <si>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</si>
  <si>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</si>
  <si>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</si>
  <si>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</si>
  <si>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</si>
  <si>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</si>
  <si>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</si>
  <si>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</si>
  <si>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</si>
  <si>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</si>
  <si>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</si>
  <si>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</si>
  <si>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</si>
  <si>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</si>
  <si>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</si>
  <si>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</si>
  <si>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</si>
  <si>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</si>
  <si>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</si>
  <si>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</si>
  <si>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</si>
  <si>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</si>
  <si>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</si>
  <si>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</si>
  <si>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</si>
  <si>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</si>
  <si>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</si>
  <si>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</si>
  <si>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</si>
  <si>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</si>
  <si>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</si>
  <si>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</si>
  <si>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</si>
  <si>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</si>
  <si>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</si>
  <si>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</si>
  <si>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</si>
  <si>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</si>
  <si>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</si>
  <si>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</si>
  <si>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</si>
  <si>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</si>
  <si>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</si>
  <si>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</si>
  <si>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</si>
  <si>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</si>
  <si>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</si>
  <si>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</si>
  <si>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</si>
  <si>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</si>
  <si>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</si>
  <si>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</si>
  <si>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</si>
  <si>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</si>
  <si>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</si>
  <si>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</si>
  <si>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</si>
  <si>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</si>
  <si>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</si>
  <si>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</si>
  <si>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</si>
  <si>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</si>
  <si>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</si>
  <si>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</si>
  <si>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</si>
  <si>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</si>
  <si>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</si>
  <si>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</si>
  <si>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</si>
  <si>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</si>
  <si>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</si>
  <si>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</si>
  <si>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</si>
  <si>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</si>
  <si>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</si>
  <si>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</si>
  <si>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</si>
  <si>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</si>
  <si>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</si>
  <si>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</si>
  <si>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</si>
  <si>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</si>
  <si>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</si>
  <si>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</si>
  <si>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</si>
  <si>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</si>
  <si>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</si>
  <si>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</si>
  <si>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</si>
  <si>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</si>
  <si>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</si>
  <si>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</si>
  <si>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</si>
  <si>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</si>
  <si>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</si>
  <si>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</si>
  <si>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</si>
  <si>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</si>
  <si>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</si>
  <si>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</si>
  <si>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</si>
  <si>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</si>
  <si>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</si>
  <si>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</si>
  <si>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</si>
  <si>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</si>
  <si>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</si>
  <si>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</si>
  <si>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</si>
  <si>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</si>
  <si>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</si>
  <si>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</si>
  <si>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</si>
  <si>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</si>
  <si>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</si>
  <si>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</si>
  <si>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</si>
  <si>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</si>
  <si>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</si>
  <si>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</si>
  <si>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</si>
  <si>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</si>
  <si>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</si>
  <si>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</si>
  <si>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</si>
  <si>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</si>
  <si>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</si>
  <si>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</si>
  <si>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</si>
  <si>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</si>
  <si>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</si>
  <si>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</si>
  <si>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</si>
  <si>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</si>
  <si>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</si>
  <si>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</si>
  <si>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</si>
  <si>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</si>
  <si>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</si>
  <si>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</si>
  <si>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</si>
  <si>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</si>
  <si>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</si>
  <si>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</si>
  <si>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</si>
  <si>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</si>
  <si>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</si>
  <si>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</si>
  <si>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</si>
  <si>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</si>
  <si>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</si>
  <si>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</si>
  <si>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</si>
  <si>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</si>
  <si>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</si>
  <si>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</si>
  <si>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</si>
  <si>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</si>
  <si>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</si>
  <si>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</si>
  <si>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</si>
  <si>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</si>
  <si>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</si>
  <si>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</si>
  <si>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</si>
  <si>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</si>
  <si>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</si>
  <si>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</si>
  <si>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</si>
  <si>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</si>
  <si>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</si>
  <si>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</si>
  <si>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</si>
  <si>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</si>
  <si>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</si>
  <si>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</si>
  <si>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</si>
  <si>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</si>
  <si>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</si>
  <si>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</si>
  <si>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</si>
  <si>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</si>
  <si>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</si>
  <si>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</si>
  <si>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</si>
  <si>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</si>
  <si>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</si>
  <si>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</si>
  <si>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</si>
  <si>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</si>
  <si>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</si>
  <si>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</si>
  <si>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</si>
  <si>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</si>
  <si>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</si>
  <si>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</si>
  <si>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</si>
  <si>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</si>
  <si>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</si>
  <si>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</si>
  <si>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</si>
  <si>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</si>
  <si>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</si>
  <si>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</si>
  <si>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</si>
  <si>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</si>
  <si>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</si>
  <si>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</si>
  <si>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</si>
  <si>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</si>
  <si>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</si>
  <si>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</si>
  <si>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</si>
  <si>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</si>
  <si>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</si>
  <si>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</si>
  <si>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</si>
  <si>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</si>
  <si>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</si>
  <si>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</si>
  <si>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</si>
  <si>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</si>
  <si>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</si>
  <si>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</si>
  <si>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</si>
  <si>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</si>
  <si>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</si>
  <si>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</si>
  <si>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</si>
  <si>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</si>
  <si>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</si>
  <si>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</si>
  <si>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</si>
  <si>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</si>
  <si>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</si>
  <si>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</si>
  <si>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</si>
  <si>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</si>
  <si>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</si>
  <si>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</si>
  <si>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</si>
  <si>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</si>
  <si>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</si>
  <si>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</si>
  <si>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</si>
  <si>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</si>
  <si>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</si>
  <si>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</si>
  <si>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</si>
  <si>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</si>
  <si>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</si>
  <si>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</si>
  <si>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</si>
  <si>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</si>
  <si>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</si>
  <si>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</si>
  <si>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</si>
  <si>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</si>
  <si>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</si>
  <si>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</si>
  <si>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</si>
  <si>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</si>
  <si>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</si>
  <si>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</si>
  <si>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</si>
  <si>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</si>
  <si>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</si>
  <si>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</si>
  <si>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</si>
  <si>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</si>
  <si>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</si>
  <si>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</si>
  <si>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</si>
  <si>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</si>
  <si>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</si>
  <si>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</si>
  <si>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</si>
  <si>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</si>
  <si>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</si>
  <si>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</si>
  <si>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</si>
  <si>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</si>
  <si>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</si>
  <si>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</si>
  <si>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</si>
  <si>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</si>
  <si>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</si>
  <si>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</si>
  <si>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</si>
  <si>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</si>
  <si>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</si>
  <si>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</si>
  <si>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</si>
  <si>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</si>
  <si>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</si>
  <si>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</si>
  <si>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</si>
  <si>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</si>
  <si>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</si>
  <si>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</si>
  <si>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</si>
  <si>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</si>
  <si>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</si>
  <si>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</si>
  <si>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</si>
  <si>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</si>
  <si>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</si>
  <si>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</si>
  <si>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</si>
  <si>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</si>
  <si>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</si>
  <si>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</si>
  <si>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</si>
  <si>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</si>
  <si>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</si>
  <si>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</si>
  <si>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</si>
  <si>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</si>
  <si>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</si>
  <si>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</si>
  <si>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</si>
  <si>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</si>
  <si>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</si>
  <si>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</si>
  <si>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</si>
  <si>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</si>
  <si>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</si>
  <si>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</si>
  <si>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</si>
  <si>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</si>
  <si>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</si>
  <si>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</si>
  <si>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</si>
  <si>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</si>
  <si>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</si>
  <si>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</si>
  <si>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</si>
  <si>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</si>
  <si>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</si>
  <si>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</si>
  <si>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</si>
  <si>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</si>
  <si>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</si>
  <si>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</si>
  <si>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</si>
  <si>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</si>
  <si>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</si>
  <si>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</si>
  <si>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</si>
  <si>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</si>
  <si>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</si>
  <si>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</si>
  <si>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</si>
  <si>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</si>
  <si>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</si>
  <si>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</si>
  <si>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</si>
  <si>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</si>
  <si>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</si>
  <si>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</si>
  <si>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</si>
  <si>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</si>
  <si>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</si>
  <si>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</si>
  <si>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</si>
  <si>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</si>
  <si>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</si>
  <si>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</si>
  <si>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</si>
  <si>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</si>
  <si>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</si>
  <si>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</si>
  <si>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</si>
  <si>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</si>
  <si>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</si>
  <si>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</si>
  <si>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</si>
  <si>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</si>
  <si>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</si>
  <si>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</si>
  <si>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</si>
  <si>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</si>
  <si>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</si>
  <si>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</si>
  <si>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</si>
  <si>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</si>
  <si>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</si>
  <si>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</si>
  <si>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</si>
  <si>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</si>
  <si>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</si>
  <si>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</si>
  <si>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</si>
  <si>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</si>
  <si>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</si>
  <si>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</si>
  <si>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</si>
  <si>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</si>
  <si>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</si>
  <si>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</si>
  <si>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</si>
  <si>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</si>
  <si>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</si>
  <si>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</si>
  <si>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</si>
  <si>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</si>
  <si>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</si>
  <si>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</si>
  <si>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</si>
  <si>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</si>
  <si>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</si>
  <si>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</si>
  <si>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</si>
  <si>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</si>
  <si>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</si>
  <si>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</si>
  <si>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</si>
  <si>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</si>
  <si>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</si>
  <si>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</si>
  <si>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</si>
  <si>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</si>
  <si>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</si>
  <si>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</si>
  <si>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</si>
  <si>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</si>
  <si>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</si>
  <si>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</si>
  <si>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</si>
  <si>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</si>
  <si>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</si>
  <si>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</si>
  <si>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</si>
  <si>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</si>
  <si>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</si>
  <si>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</si>
  <si>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</si>
  <si>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</si>
  <si>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</si>
  <si>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</si>
  <si>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</si>
  <si>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</si>
  <si>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</si>
  <si>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</si>
  <si>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</si>
  <si>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</si>
  <si>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</si>
  <si>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</si>
  <si>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</si>
  <si>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</si>
  <si>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</si>
  <si>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</si>
  <si>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</si>
  <si>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</si>
  <si>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</si>
  <si>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</si>
  <si>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</si>
  <si>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</si>
  <si>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</si>
  <si>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</si>
  <si>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</si>
  <si>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</si>
  <si>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</si>
  <si>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</si>
  <si>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</si>
  <si>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</si>
  <si>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</si>
  <si>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</si>
  <si>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</si>
  <si>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</si>
  <si>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</si>
  <si>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</si>
  <si>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</si>
  <si>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</si>
  <si>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</si>
  <si>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</si>
  <si>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</si>
  <si>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</si>
  <si>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</si>
  <si>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</si>
  <si>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</si>
  <si>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</si>
  <si>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</si>
  <si>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</si>
  <si>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</si>
  <si>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</si>
  <si>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</si>
  <si>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</si>
  <si>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</si>
  <si>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</si>
  <si>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</si>
  <si>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</si>
  <si>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</si>
  <si>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</si>
  <si>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</si>
  <si>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</si>
  <si>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</si>
  <si>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</si>
  <si>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</si>
  <si>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</si>
  <si>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</si>
  <si>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</si>
  <si>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</si>
  <si>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</si>
  <si>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</si>
  <si>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</si>
  <si>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</si>
  <si>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</si>
  <si>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</si>
  <si>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</si>
  <si>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</si>
  <si>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</si>
  <si>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</si>
  <si>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</si>
  <si>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</si>
  <si>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</si>
  <si>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</si>
  <si>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</si>
  <si>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</si>
  <si>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</si>
  <si>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</si>
  <si>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</si>
  <si>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</si>
  <si>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</si>
  <si>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</si>
  <si>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</si>
  <si>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</si>
  <si>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</si>
  <si>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</si>
  <si>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</si>
  <si>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</si>
  <si>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</si>
  <si>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</si>
  <si>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</si>
  <si>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</si>
  <si>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</si>
  <si>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</si>
  <si>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</si>
  <si>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</si>
  <si>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</si>
  <si>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</si>
  <si>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</si>
  <si>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</si>
  <si>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</si>
  <si>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</si>
  <si>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</si>
  <si>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</si>
  <si>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</si>
  <si>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</si>
  <si>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</si>
  <si>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</si>
  <si>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</si>
  <si>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</si>
  <si>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</si>
  <si>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</si>
  <si>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</si>
  <si>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</si>
  <si>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</si>
  <si>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</si>
  <si>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</si>
  <si>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</si>
  <si>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</si>
  <si>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</si>
  <si>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</si>
  <si>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</si>
  <si>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</si>
  <si>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</si>
  <si>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</si>
  <si>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</si>
  <si>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</si>
  <si>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</si>
  <si>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</si>
  <si>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</si>
  <si>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</si>
  <si>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</si>
  <si>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</si>
  <si>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</si>
  <si>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</si>
  <si>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</si>
  <si>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</si>
  <si>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</si>
  <si>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</si>
  <si>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</si>
  <si>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</si>
  <si>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</si>
  <si>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</si>
  <si>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</si>
  <si>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</si>
  <si>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</si>
  <si>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</si>
  <si>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</si>
  <si>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</si>
  <si>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</si>
  <si>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</si>
  <si>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</si>
  <si>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</si>
  <si>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</si>
  <si>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</si>
  <si>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</si>
  <si>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</si>
  <si>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</si>
  <si>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</si>
  <si>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</si>
  <si>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</si>
  <si>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</si>
  <si>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</si>
  <si>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</si>
  <si>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</si>
  <si>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</si>
  <si>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</si>
  <si>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</si>
  <si>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</si>
  <si>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</si>
  <si>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</si>
  <si>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</si>
  <si>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</si>
  <si>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</si>
  <si>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</si>
  <si>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</si>
  <si>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</si>
  <si>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</si>
  <si>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</si>
  <si>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</si>
  <si>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</si>
  <si>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</si>
  <si>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</si>
  <si>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</si>
  <si>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</si>
  <si>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</si>
  <si>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</si>
  <si>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</si>
  <si>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</si>
  <si>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</si>
  <si>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</si>
  <si>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</si>
  <si>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</si>
  <si>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</si>
  <si>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</si>
  <si>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</si>
  <si>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</si>
  <si>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</si>
  <si>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</si>
  <si>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</si>
  <si>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</si>
  <si>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</si>
  <si>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</si>
  <si>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</si>
  <si>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</si>
  <si>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</si>
  <si>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</si>
  <si>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</si>
  <si>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</si>
  <si>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</si>
  <si>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</si>
  <si>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</si>
  <si>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</si>
  <si>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</si>
  <si>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</si>
  <si>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</si>
  <si>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</si>
  <si>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</si>
  <si>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</si>
  <si>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</si>
  <si>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</si>
  <si>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</si>
  <si>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</si>
  <si>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</si>
  <si>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</si>
  <si>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</si>
  <si>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</si>
  <si>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</si>
  <si>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</si>
  <si>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</si>
  <si>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</si>
  <si>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</si>
  <si>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</si>
  <si>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</si>
  <si>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</si>
  <si>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</si>
  <si>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</si>
  <si>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</si>
  <si>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</si>
  <si>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</si>
  <si>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</si>
  <si>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</si>
  <si>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</si>
  <si>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</si>
  <si>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</si>
  <si>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</si>
  <si>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</si>
  <si>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</si>
  <si>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</si>
  <si>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</si>
  <si>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</si>
  <si>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</si>
  <si>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</si>
  <si>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</si>
  <si>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</si>
  <si>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</si>
  <si>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</si>
  <si>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</si>
  <si>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</si>
  <si>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</si>
  <si>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</si>
  <si>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</si>
  <si>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</si>
  <si>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</si>
  <si>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</si>
  <si>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</si>
  <si>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</si>
  <si>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</si>
  <si>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</si>
  <si>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</si>
  <si>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</si>
  <si>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</si>
  <si>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</si>
  <si>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</si>
  <si>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</si>
  <si>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</si>
  <si>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</si>
  <si>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</si>
  <si>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</si>
  <si>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</si>
  <si>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</si>
  <si>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</si>
  <si>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</si>
  <si>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</si>
  <si>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</si>
  <si>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</si>
  <si>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</si>
  <si>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</si>
  <si>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</si>
  <si>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</si>
  <si>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</si>
  <si>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</si>
  <si>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</si>
  <si>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</si>
  <si>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</si>
  <si>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</si>
  <si>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</si>
  <si>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</si>
  <si>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</si>
  <si>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</si>
  <si>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</si>
  <si>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</si>
  <si>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</si>
  <si>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</si>
  <si>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</si>
  <si>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</si>
  <si>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</si>
  <si>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</si>
  <si>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</si>
  <si>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</si>
  <si>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</si>
  <si>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</si>
  <si>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</si>
  <si>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</si>
  <si>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</si>
  <si>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</si>
  <si>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</si>
  <si>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</si>
  <si>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</si>
  <si>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</si>
  <si>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</si>
  <si>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</si>
  <si>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</si>
  <si>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</si>
  <si>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</si>
  <si>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</si>
  <si>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</si>
  <si>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</si>
  <si>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</si>
  <si>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</si>
  <si>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</si>
  <si>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</si>
  <si>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</si>
  <si>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</si>
  <si>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</si>
  <si>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</si>
  <si>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</si>
  <si>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</si>
  <si>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</si>
  <si>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</si>
  <si>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</si>
  <si>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</si>
  <si>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</si>
  <si>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</si>
  <si>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</si>
  <si>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</si>
  <si>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</si>
  <si>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</si>
  <si>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</si>
  <si>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</si>
  <si>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</si>
  <si>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</si>
  <si>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</si>
  <si>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</si>
  <si>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</si>
  <si>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</si>
  <si>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</si>
  <si>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</si>
  <si>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</si>
  <si>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</si>
  <si>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</si>
  <si>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</si>
  <si>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</si>
  <si>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</si>
  <si>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</si>
  <si>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</si>
  <si>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</si>
  <si>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</si>
  <si>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</si>
  <si>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</si>
  <si>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</si>
  <si>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</si>
  <si>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</si>
  <si>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</si>
  <si>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</si>
  <si>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</si>
  <si>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</si>
  <si>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</si>
  <si>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</si>
  <si>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</si>
  <si>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</si>
  <si>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</si>
  <si>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</si>
  <si>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</si>
  <si>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</si>
  <si>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</si>
  <si>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</si>
  <si>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</si>
  <si>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</si>
  <si>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</si>
  <si>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</si>
  <si>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</si>
  <si>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</si>
  <si>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</si>
  <si>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</si>
  <si>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</si>
  <si>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</si>
  <si>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</si>
  <si>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</si>
  <si>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</si>
  <si>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</si>
  <si>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</si>
  <si>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</si>
  <si>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</si>
  <si>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</si>
  <si>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</si>
  <si>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</si>
  <si>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</si>
  <si>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</si>
  <si>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</si>
  <si>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</si>
  <si>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</si>
  <si>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</si>
  <si>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</si>
  <si>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</si>
  <si>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</si>
  <si>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</si>
  <si>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</si>
  <si>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</si>
  <si>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</si>
  <si>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</si>
  <si>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</si>
  <si>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</si>
  <si>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</si>
  <si>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</si>
  <si>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</si>
  <si>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</si>
  <si>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</si>
  <si>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</si>
  <si>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</si>
  <si>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</si>
  <si>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</si>
  <si>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</si>
  <si>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</si>
  <si>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</si>
  <si>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</si>
  <si>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</si>
  <si>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</si>
  <si>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</si>
  <si>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</si>
  <si>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</si>
  <si>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</si>
  <si>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</si>
  <si>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</si>
  <si>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</si>
  <si>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</si>
  <si>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</si>
  <si>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</si>
  <si>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</si>
  <si>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</si>
  <si>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</si>
  <si>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</si>
  <si>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</si>
  <si>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</si>
  <si>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</si>
  <si>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</si>
  <si>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</si>
  <si>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</si>
  <si>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</si>
  <si>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</si>
  <si>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</si>
  <si>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</si>
  <si>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</si>
  <si>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</si>
  <si>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</si>
  <si>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</si>
  <si>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</si>
  <si>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</si>
  <si>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</si>
  <si>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</si>
  <si>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</si>
  <si>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</si>
  <si>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</si>
  <si>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</si>
  <si>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</si>
  <si>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</si>
  <si>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</si>
  <si>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</si>
  <si>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</si>
  <si>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</si>
  <si>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</si>
  <si>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</si>
  <si>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</si>
  <si>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</si>
  <si>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</si>
  <si>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</si>
  <si>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</si>
  <si>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</si>
  <si>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</si>
  <si>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</si>
  <si>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</si>
  <si>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</si>
  <si>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</si>
  <si>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</si>
  <si>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</si>
  <si>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</si>
  <si>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</si>
  <si>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</si>
  <si>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</si>
  <si>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</si>
  <si>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</si>
  <si>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</si>
  <si>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</si>
  <si>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</si>
  <si>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</si>
  <si>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</si>
  <si>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</si>
  <si>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</si>
  <si>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</si>
  <si>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</si>
  <si>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</si>
  <si>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</si>
  <si>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</si>
  <si>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</si>
  <si>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</si>
  <si>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</si>
  <si>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</si>
  <si>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</si>
  <si>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</si>
  <si>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</si>
  <si>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</si>
  <si>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</si>
  <si>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</si>
  <si>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</si>
  <si>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</si>
  <si>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</si>
  <si>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</si>
  <si>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</si>
  <si>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</si>
  <si>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</si>
  <si>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</si>
  <si>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</si>
  <si>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</si>
  <si>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</si>
  <si>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</si>
  <si>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</si>
  <si>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</si>
  <si>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</si>
  <si>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</si>
  <si>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</si>
  <si>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</si>
  <si>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</si>
  <si>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</si>
  <si>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</si>
  <si>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</si>
  <si>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</si>
  <si>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</si>
  <si>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</si>
  <si>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</si>
  <si>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</si>
  <si>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</si>
  <si>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</si>
  <si>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</si>
  <si>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</si>
  <si>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</si>
  <si>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</si>
  <si>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</si>
  <si>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</si>
  <si>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</si>
  <si>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</si>
  <si>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</si>
  <si>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</si>
  <si>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</si>
  <si>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</si>
  <si>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</si>
  <si>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</si>
  <si>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</si>
  <si>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</si>
  <si>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</si>
  <si>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</si>
  <si>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</si>
  <si>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</si>
  <si>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</si>
  <si>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</si>
  <si>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</si>
  <si>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</si>
  <si>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</si>
  <si>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</si>
  <si>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</si>
  <si>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</si>
  <si>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</si>
  <si>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</si>
  <si>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</si>
  <si>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</si>
  <si>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</si>
  <si>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</si>
  <si>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</si>
  <si>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</si>
  <si>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</si>
  <si>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</si>
  <si>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</si>
  <si>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</si>
  <si>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</si>
  <si>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</si>
  <si>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</si>
  <si>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</si>
  <si>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</si>
  <si>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</si>
  <si>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</si>
  <si>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</si>
  <si>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</si>
  <si>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</si>
  <si>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</si>
  <si>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</si>
  <si>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</si>
  <si>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</si>
  <si>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</si>
  <si>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</si>
  <si>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</si>
  <si>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</si>
  <si>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</si>
  <si>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</si>
  <si>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</si>
  <si>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</si>
  <si>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</si>
  <si>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</si>
  <si>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</si>
  <si>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</si>
  <si>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</si>
  <si>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</si>
  <si>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</si>
  <si>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</si>
  <si>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</si>
  <si>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</si>
  <si>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</si>
  <si>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</si>
  <si>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</si>
  <si>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</si>
  <si>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</si>
  <si>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</si>
  <si>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</si>
  <si>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</si>
  <si>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</si>
  <si>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</si>
  <si>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</si>
  <si>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</si>
  <si>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</si>
  <si>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</si>
  <si>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</si>
  <si>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</si>
  <si>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</si>
  <si>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</si>
  <si>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</si>
  <si>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</si>
  <si>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</si>
  <si>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</si>
  <si>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</si>
  <si>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</si>
  <si>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</si>
  <si>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</si>
  <si>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</si>
  <si>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</si>
  <si>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</si>
  <si>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</si>
  <si>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</si>
  <si>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</si>
  <si>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</si>
  <si>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</si>
  <si>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</si>
  <si>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</si>
  <si>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</si>
  <si>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</si>
  <si>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</si>
  <si>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</si>
  <si>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</si>
  <si>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</si>
  <si>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</si>
  <si>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</si>
  <si>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</si>
  <si>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</si>
  <si>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</si>
  <si>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</si>
  <si>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</si>
  <si>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</si>
  <si>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</si>
  <si>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</si>
  <si>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</si>
  <si>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</si>
  <si>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</si>
  <si>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</si>
  <si>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</si>
  <si>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</si>
  <si>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</si>
  <si>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</si>
  <si>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</si>
  <si>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</si>
  <si>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</si>
  <si>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</si>
  <si>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</si>
  <si>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</si>
  <si>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</si>
  <si>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</si>
  <si>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</si>
  <si>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</si>
  <si>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</si>
  <si>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</si>
  <si>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</si>
  <si>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</si>
  <si>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</si>
  <si>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</si>
  <si>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</si>
  <si>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</si>
  <si>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</si>
  <si>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</si>
  <si>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</si>
  <si>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</si>
  <si>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</si>
  <si>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</si>
  <si>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</si>
  <si>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</si>
  <si>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</si>
  <si>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</si>
  <si>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</si>
  <si>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</si>
  <si>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</si>
  <si>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</si>
  <si>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</si>
  <si>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</si>
  <si>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</si>
  <si>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</si>
  <si>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</si>
  <si>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</si>
  <si>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</si>
  <si>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</si>
  <si>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</si>
  <si>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</si>
  <si>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</si>
  <si>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</si>
  <si>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</si>
  <si>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</si>
  <si>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</si>
  <si>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</si>
  <si>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</si>
  <si>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</si>
  <si>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</si>
  <si>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</si>
  <si>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</si>
  <si>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</si>
  <si>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</si>
  <si>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</si>
  <si>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</si>
  <si>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</si>
  <si>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</si>
  <si>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</si>
  <si>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</si>
  <si>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</si>
  <si>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</si>
  <si>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</si>
  <si>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</si>
  <si>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</si>
  <si>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</si>
  <si>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</si>
  <si>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</si>
  <si>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</si>
  <si>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</si>
  <si>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</si>
  <si>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</si>
  <si>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</si>
  <si>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</si>
  <si>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</si>
  <si>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</si>
  <si>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</si>
  <si>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</si>
  <si>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</si>
  <si>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</si>
  <si>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</si>
  <si>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</si>
  <si>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</si>
  <si>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</si>
  <si>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</si>
  <si>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</si>
  <si>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</si>
  <si>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</si>
  <si>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</si>
  <si>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</si>
  <si>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</si>
  <si>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</si>
  <si>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</si>
  <si>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</si>
  <si>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</si>
  <si>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</si>
  <si>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</si>
  <si>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</si>
  <si>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</si>
  <si>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</si>
  <si>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</si>
  <si>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</si>
  <si>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</si>
  <si>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</si>
  <si>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</si>
  <si>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</si>
  <si>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</si>
  <si>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</si>
  <si>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</si>
  <si>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</si>
  <si>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</si>
  <si>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</si>
  <si>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</si>
  <si>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</si>
  <si>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</si>
  <si>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</si>
  <si>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</si>
  <si>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</si>
  <si>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</si>
  <si>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</si>
  <si>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</si>
  <si>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</si>
  <si>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</si>
  <si>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</si>
  <si>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</si>
  <si>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</si>
  <si>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</si>
  <si>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</si>
  <si>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</si>
  <si>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</si>
  <si>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</si>
  <si>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</si>
  <si>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</si>
  <si>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</si>
  <si>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</si>
  <si>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</si>
  <si>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</si>
  <si>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</si>
  <si>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</si>
  <si>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</si>
  <si>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</si>
  <si>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</si>
  <si>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</si>
  <si>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</si>
  <si>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</si>
  <si>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</si>
  <si>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</si>
  <si>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</si>
  <si>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</si>
  <si>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</si>
  <si>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</si>
  <si>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</si>
  <si>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</si>
  <si>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</si>
  <si>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</si>
  <si>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</si>
  <si>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</si>
  <si>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</si>
  <si>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</si>
  <si>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</si>
  <si>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</si>
  <si>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</si>
  <si>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</si>
  <si>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</si>
  <si>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</si>
  <si>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</si>
  <si>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</si>
  <si>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</si>
  <si>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</si>
  <si>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</si>
  <si>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</si>
  <si>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</si>
  <si>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</si>
  <si>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</si>
  <si>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</si>
  <si>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</si>
  <si>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</si>
  <si>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</si>
  <si>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</si>
  <si>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</si>
  <si>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</si>
  <si>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</si>
  <si>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</si>
  <si>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</si>
  <si>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</si>
  <si>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</si>
  <si>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</si>
  <si>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</si>
  <si>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</si>
  <si>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</si>
  <si>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</si>
  <si>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</si>
  <si>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</si>
  <si>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</si>
  <si>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</si>
  <si>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</si>
  <si>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</si>
  <si>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</si>
  <si>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</si>
  <si>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</si>
  <si>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</si>
  <si>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</si>
  <si>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</si>
  <si>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</si>
  <si>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</si>
  <si>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</si>
  <si>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</si>
  <si>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</si>
  <si>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</si>
  <si>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</si>
  <si>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</si>
  <si>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</si>
  <si>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</si>
  <si>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</si>
  <si>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</si>
  <si>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</si>
  <si>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</si>
  <si>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</si>
  <si>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</si>
  <si>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</si>
  <si>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</si>
  <si>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</si>
  <si>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</si>
  <si>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</si>
  <si>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</si>
  <si>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</si>
  <si>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</si>
  <si>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</si>
  <si>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</si>
  <si>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</si>
  <si>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</si>
  <si>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</si>
  <si>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</si>
  <si>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</si>
  <si>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</si>
  <si>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</si>
  <si>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</si>
  <si>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</si>
  <si>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</si>
  <si>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</si>
  <si>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</si>
  <si>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</si>
  <si>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</si>
  <si>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</si>
  <si>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</si>
  <si>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</si>
  <si>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</si>
  <si>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</si>
  <si>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</si>
  <si>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</si>
  <si>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</si>
  <si>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</si>
  <si>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</si>
  <si>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</si>
  <si>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</si>
  <si>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</si>
  <si>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</si>
  <si>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</si>
  <si>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</si>
  <si>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</si>
  <si>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</si>
  <si>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</si>
  <si>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</si>
  <si>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</si>
  <si>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</si>
  <si>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</si>
  <si>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</si>
  <si>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</si>
  <si>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</si>
  <si>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</si>
  <si>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</si>
  <si>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</si>
  <si>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</si>
  <si>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</si>
  <si>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</si>
  <si>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</si>
  <si>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</si>
  <si>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</si>
  <si>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</si>
  <si>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</si>
  <si>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</si>
  <si>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</si>
  <si>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</si>
  <si>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</si>
  <si>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</si>
  <si>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</si>
  <si>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</si>
  <si>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</si>
  <si>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</si>
  <si>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</si>
  <si>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</si>
  <si>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</si>
  <si>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</si>
  <si>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</si>
  <si>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</si>
  <si>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</si>
  <si>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</si>
  <si>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</si>
  <si>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</si>
  <si>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</si>
  <si>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</si>
  <si>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</si>
  <si>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</si>
  <si>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</si>
  <si>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</si>
  <si>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</si>
  <si>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</si>
  <si>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</si>
  <si>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</si>
  <si>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</si>
  <si>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</si>
  <si>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</si>
  <si>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</si>
  <si>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</si>
  <si>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</si>
  <si>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</si>
  <si>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</si>
  <si>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</si>
  <si>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</si>
  <si>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</si>
  <si>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</si>
  <si>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</si>
  <si>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</si>
  <si>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</si>
  <si>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</si>
  <si>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</si>
  <si>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</si>
  <si>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</si>
  <si>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</si>
  <si>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</si>
  <si>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</si>
  <si>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</si>
  <si>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</si>
  <si>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</si>
  <si>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</si>
  <si>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</si>
  <si>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</si>
  <si>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</si>
  <si>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</si>
  <si>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</si>
  <si>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</si>
  <si>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</si>
  <si>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</si>
  <si>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</si>
  <si>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</si>
  <si>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</si>
  <si>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</si>
  <si>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</si>
  <si>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</si>
  <si>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</si>
  <si>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</si>
  <si>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</si>
  <si>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</si>
  <si>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</si>
  <si>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</si>
  <si>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</si>
  <si>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</si>
  <si>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</si>
  <si>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</si>
  <si>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</si>
  <si>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</si>
  <si>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</si>
  <si>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</si>
  <si>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</si>
  <si>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</si>
  <si>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</si>
  <si>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</si>
  <si>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</si>
  <si>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</si>
  <si>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</si>
  <si>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</si>
  <si>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</si>
  <si>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</si>
  <si>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</si>
  <si>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</si>
  <si>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</si>
  <si>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</si>
  <si>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</si>
  <si>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</si>
  <si>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</si>
  <si>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</si>
  <si>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</si>
  <si>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</si>
  <si>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</si>
  <si>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</si>
  <si>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</si>
  <si>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</si>
  <si>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</si>
  <si>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</si>
  <si>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</si>
  <si>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</si>
  <si>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</si>
  <si>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</si>
  <si>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</si>
  <si>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</si>
  <si>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</si>
  <si>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</si>
  <si>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</si>
  <si>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</si>
  <si>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</si>
  <si>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</si>
  <si>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</si>
  <si>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</si>
  <si>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</si>
  <si>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</si>
  <si>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</si>
  <si>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</si>
  <si>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</si>
  <si>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</si>
  <si>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</si>
  <si>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</si>
  <si>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</si>
  <si>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</si>
  <si>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</si>
  <si>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</si>
  <si>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</si>
  <si>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</si>
  <si>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</si>
  <si>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</si>
  <si>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</si>
  <si>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</si>
  <si>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</si>
  <si>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</si>
  <si>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</si>
  <si>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</si>
  <si>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</si>
  <si>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</si>
  <si>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</si>
  <si>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</si>
  <si>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</si>
  <si>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</si>
  <si>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</si>
  <si>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</si>
  <si>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</si>
  <si>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</si>
  <si>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</si>
  <si>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</si>
  <si>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</si>
  <si>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</si>
  <si>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</si>
  <si>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</si>
  <si>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</si>
  <si>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</si>
  <si>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</si>
  <si>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</si>
  <si>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</si>
  <si>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</si>
  <si>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</si>
  <si>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</si>
  <si>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</si>
  <si>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</si>
  <si>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</si>
  <si>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</si>
  <si>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</si>
  <si>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</si>
  <si>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</si>
  <si>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</si>
  <si>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</si>
  <si>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</si>
  <si>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</si>
  <si>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</si>
  <si>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</si>
  <si>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</si>
  <si>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</si>
  <si>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</si>
  <si>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</si>
  <si>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</si>
  <si>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</si>
  <si>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</si>
  <si>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</si>
  <si>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</si>
  <si>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</si>
  <si>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</si>
  <si>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</si>
  <si>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</si>
  <si>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</si>
  <si>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</si>
  <si>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</si>
  <si>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</si>
  <si>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</si>
  <si>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</si>
  <si>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</si>
  <si>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</si>
  <si>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</si>
  <si>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</si>
  <si>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</si>
  <si>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</si>
  <si>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</si>
  <si>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</si>
  <si>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</si>
  <si>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</si>
  <si>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</si>
  <si>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</si>
  <si>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</si>
  <si>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</si>
  <si>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</si>
  <si>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</si>
  <si>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</si>
  <si>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</si>
  <si>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</si>
  <si>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</si>
  <si>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</si>
  <si>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</si>
  <si>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</si>
  <si>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</si>
  <si>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</si>
  <si>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</si>
  <si>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</si>
  <si>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</si>
  <si>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</si>
  <si>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</si>
  <si>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</si>
  <si>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</si>
  <si>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</si>
  <si>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</si>
  <si>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</si>
  <si>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</si>
  <si>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</si>
  <si>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</si>
  <si>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</si>
  <si>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</si>
  <si>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</si>
  <si>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</si>
  <si>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</si>
  <si>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</si>
  <si>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</si>
  <si>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</si>
  <si>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</si>
  <si>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</si>
  <si>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</si>
  <si>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</si>
  <si>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</si>
  <si>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</si>
  <si>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</si>
  <si>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</si>
  <si>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</si>
  <si>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</si>
  <si>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</si>
  <si>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</si>
  <si>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</si>
  <si>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</si>
  <si>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</si>
  <si>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</si>
  <si>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</si>
  <si>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</si>
  <si>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</si>
  <si>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</si>
  <si>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</si>
  <si>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</si>
  <si>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</si>
  <si>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</si>
  <si>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</si>
  <si>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</si>
  <si>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</si>
  <si>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</si>
  <si>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</si>
  <si>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</si>
  <si>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</si>
  <si>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</si>
  <si>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</si>
  <si>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</si>
  <si>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</si>
  <si>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</si>
  <si>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</si>
  <si>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</si>
  <si>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</si>
  <si>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</si>
  <si>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</si>
  <si>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</si>
  <si>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</si>
  <si>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</si>
  <si>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</si>
  <si>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</si>
  <si>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</si>
  <si>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</si>
  <si>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</si>
  <si>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</si>
  <si>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</si>
  <si>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</si>
  <si>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</si>
  <si>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</si>
  <si>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</si>
  <si>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</si>
  <si>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</si>
  <si>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</si>
  <si>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</si>
  <si>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</si>
  <si>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</si>
  <si>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</si>
  <si>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</si>
  <si>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</si>
  <si>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</si>
  <si>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</si>
  <si>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</si>
  <si>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</si>
  <si>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</si>
  <si>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</si>
  <si>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</si>
  <si>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</si>
  <si>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</si>
  <si>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</si>
  <si>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</si>
  <si>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</si>
  <si>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</si>
  <si>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</si>
  <si>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</si>
  <si>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</si>
  <si>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</si>
  <si>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</si>
  <si>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</si>
  <si>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</si>
  <si>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</si>
  <si>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</si>
  <si>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</si>
  <si>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</si>
  <si>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</si>
  <si>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</si>
  <si>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</si>
  <si>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</si>
  <si>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</si>
  <si>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</si>
  <si>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</si>
  <si>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</si>
  <si>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</si>
  <si>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</si>
  <si>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</si>
  <si>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</si>
  <si>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</si>
  <si>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</si>
  <si>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</si>
  <si>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</si>
  <si>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</si>
  <si>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</si>
  <si>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</si>
  <si>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</si>
  <si>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</si>
  <si>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</si>
  <si>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</si>
  <si>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</si>
  <si>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</si>
  <si>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</si>
  <si>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</si>
  <si>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</si>
  <si>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</si>
  <si>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</si>
  <si>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</si>
  <si>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</si>
  <si>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</si>
  <si>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</si>
  <si>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</si>
  <si>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</si>
  <si>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</si>
  <si>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</si>
  <si>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</si>
  <si>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</si>
  <si>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</si>
  <si>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</si>
  <si>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</si>
  <si>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</si>
  <si>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</si>
  <si>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</si>
  <si>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</si>
  <si>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</si>
  <si>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</si>
  <si>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</si>
  <si>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</si>
  <si>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</si>
  <si>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</si>
  <si>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</si>
  <si>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</si>
  <si>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</si>
  <si>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</si>
  <si>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</si>
  <si>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</si>
  <si>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</si>
  <si>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</si>
  <si>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</si>
  <si>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</si>
  <si>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</si>
  <si>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</si>
  <si>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</si>
  <si>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</si>
  <si>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</si>
  <si>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</si>
  <si>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</si>
  <si>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</si>
  <si>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</si>
  <si>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</si>
  <si>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</si>
  <si>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</si>
  <si>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</si>
  <si>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</si>
  <si>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</si>
  <si>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</si>
  <si>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</si>
  <si>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</si>
  <si>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</si>
  <si>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</si>
  <si>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</si>
  <si>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</si>
  <si>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</si>
  <si>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</si>
  <si>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</si>
  <si>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</si>
  <si>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</si>
  <si>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</si>
  <si>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</si>
  <si>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</si>
  <si>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</si>
  <si>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</si>
  <si>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</si>
  <si>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</si>
  <si>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</si>
  <si>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</si>
  <si>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</si>
  <si>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</si>
  <si>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</si>
  <si>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</si>
  <si>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</si>
  <si>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</si>
  <si>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</si>
  <si>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</si>
  <si>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</si>
  <si>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</si>
  <si>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</si>
  <si>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</si>
  <si>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</si>
  <si>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</si>
  <si>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</si>
  <si>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</si>
  <si>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</si>
  <si>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</si>
  <si>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</si>
  <si>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</si>
  <si>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</si>
  <si>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</si>
  <si>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</si>
  <si>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</si>
  <si>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</si>
  <si>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</si>
  <si>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</si>
  <si>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</si>
  <si>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</si>
  <si>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</si>
  <si>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</si>
  <si>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</si>
  <si>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</si>
  <si>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</si>
  <si>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</si>
  <si>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</si>
  <si>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</si>
  <si>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</si>
  <si>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</si>
  <si>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</si>
  <si>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</si>
  <si>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</si>
  <si>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</si>
  <si>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</si>
  <si>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</si>
  <si>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</si>
  <si>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</si>
  <si>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</si>
  <si>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</si>
  <si>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</si>
  <si>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</si>
  <si>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</si>
  <si>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</si>
  <si>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</si>
  <si>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</si>
  <si>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</si>
  <si>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</si>
  <si>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</si>
  <si>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</si>
  <si>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</si>
  <si>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</si>
  <si>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</si>
  <si>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</si>
  <si>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</si>
  <si>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</si>
  <si>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</si>
  <si>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</si>
  <si>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</si>
  <si>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</si>
  <si>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</si>
  <si>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</si>
  <si>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</si>
  <si>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</si>
  <si>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</si>
  <si>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</si>
  <si>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</si>
  <si>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</si>
  <si>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</si>
  <si>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</si>
  <si>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</si>
  <si>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</si>
  <si>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</si>
  <si>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</si>
  <si>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</si>
  <si>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</si>
  <si>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</si>
  <si>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</si>
  <si>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</si>
  <si>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</si>
  <si>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</si>
  <si>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</si>
  <si>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</si>
  <si>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</si>
  <si>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</si>
  <si>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</si>
  <si>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</si>
  <si>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</si>
  <si>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</si>
  <si>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</si>
  <si>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</si>
  <si>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</si>
  <si>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</si>
  <si>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</si>
  <si>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</si>
  <si>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</si>
  <si>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</si>
  <si>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</si>
  <si>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</si>
  <si>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</si>
  <si>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</si>
  <si>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</si>
  <si>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</si>
  <si>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</si>
  <si>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</si>
  <si>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</si>
  <si>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</si>
  <si>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</si>
  <si>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</si>
  <si>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</si>
  <si>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</si>
  <si>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</si>
  <si>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</si>
  <si>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</si>
  <si>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</si>
  <si>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</si>
  <si>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</si>
  <si>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</si>
  <si>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</si>
  <si>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</si>
  <si>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</si>
  <si>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</si>
  <si>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</si>
  <si>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</si>
  <si>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</si>
  <si>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</si>
  <si>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</si>
  <si>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</si>
  <si>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</si>
  <si>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</si>
  <si>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</si>
  <si>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</si>
  <si>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</si>
  <si>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</si>
  <si>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</si>
  <si>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</si>
  <si>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</si>
  <si>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</si>
  <si>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</si>
  <si>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</si>
  <si>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</si>
  <si>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</si>
  <si>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</si>
  <si>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</si>
  <si>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</si>
  <si>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</si>
  <si>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</si>
  <si>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</si>
  <si>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</si>
  <si>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</si>
  <si>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</si>
  <si>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</si>
  <si>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</si>
  <si>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</si>
  <si>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</si>
  <si>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</si>
  <si>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</si>
  <si>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</si>
  <si>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</si>
  <si>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</si>
  <si>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</si>
  <si>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</si>
  <si>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</si>
  <si>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</si>
  <si>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</si>
  <si>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</si>
  <si>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</si>
  <si>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</si>
  <si>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</si>
  <si>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</si>
  <si>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</si>
  <si>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</si>
  <si>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</si>
  <si>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</si>
  <si>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</si>
  <si>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</si>
  <si>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</si>
  <si>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</si>
  <si>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</si>
  <si>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</si>
  <si>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</si>
  <si>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</si>
  <si>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</si>
  <si>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</si>
  <si>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</si>
  <si>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</si>
  <si>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</si>
  <si>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</si>
  <si>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</si>
  <si>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</si>
  <si>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</si>
  <si>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</si>
  <si>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</si>
  <si>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</si>
  <si>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</si>
  <si>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</si>
  <si>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</si>
  <si>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</si>
  <si>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</si>
  <si>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</si>
  <si>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</si>
  <si>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</si>
  <si>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</si>
  <si>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</si>
  <si>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</si>
  <si>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</si>
  <si>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</si>
  <si>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</si>
  <si>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</si>
  <si>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</si>
  <si>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</si>
  <si>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</si>
  <si>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</si>
  <si>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</si>
  <si>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</si>
  <si>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</si>
  <si>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</si>
  <si>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</si>
  <si>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</si>
  <si>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</si>
  <si>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</si>
  <si>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</si>
  <si>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</si>
  <si>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</si>
  <si>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</si>
  <si>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</si>
  <si>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</si>
  <si>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</si>
  <si>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</si>
  <si>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</si>
  <si>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</si>
  <si>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</si>
  <si>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</si>
  <si>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</si>
  <si>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</si>
  <si>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</si>
  <si>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</si>
  <si>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</si>
  <si>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</si>
  <si>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</si>
  <si>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</si>
  <si>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</si>
  <si>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</si>
  <si>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</si>
  <si>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</si>
  <si>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</si>
  <si>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</si>
  <si>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</si>
  <si>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</si>
  <si>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</si>
  <si>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</si>
  <si>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</si>
  <si>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</si>
  <si>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</si>
  <si>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</si>
  <si>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</si>
  <si>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</si>
  <si>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</si>
  <si>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</si>
  <si>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</si>
  <si>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</si>
  <si>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</si>
  <si>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</si>
  <si>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</si>
  <si>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</si>
  <si>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</si>
  <si>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</si>
  <si>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</si>
  <si>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</si>
  <si>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</si>
  <si>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</si>
  <si>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</si>
  <si>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</si>
  <si>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</si>
  <si>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</si>
  <si>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</si>
  <si>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</si>
  <si>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</si>
  <si>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</si>
  <si>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</si>
  <si>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</si>
  <si>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</si>
  <si>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</si>
  <si>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</si>
  <si>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</si>
  <si>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</si>
  <si>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</si>
  <si>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</si>
  <si>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</si>
  <si>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</si>
  <si>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</si>
  <si>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</si>
  <si>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</si>
  <si>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</si>
  <si>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</si>
  <si>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</si>
  <si>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</si>
  <si>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</si>
  <si>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</si>
  <si>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</si>
  <si>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</si>
  <si>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</si>
  <si>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</si>
  <si>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</si>
  <si>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</si>
  <si>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</si>
  <si>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</si>
  <si>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</si>
  <si>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</si>
  <si>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</si>
  <si>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</si>
  <si>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</si>
  <si>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</si>
  <si>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</si>
  <si>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</si>
  <si>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</si>
  <si>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</si>
  <si>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</si>
  <si>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</si>
  <si>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</si>
  <si>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</si>
  <si>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</si>
  <si>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</si>
  <si>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</si>
  <si>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</si>
  <si>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</si>
  <si>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</si>
  <si>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</si>
  <si>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</si>
  <si>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</si>
  <si>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</si>
  <si>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</si>
  <si>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</si>
  <si>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</si>
  <si>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</si>
  <si>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</si>
  <si>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</si>
  <si>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</si>
  <si>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</si>
  <si>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</si>
  <si>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</si>
  <si>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</si>
  <si>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</si>
  <si>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</si>
  <si>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</si>
  <si>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</si>
  <si>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</si>
  <si>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</si>
  <si>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</si>
  <si>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</si>
  <si>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</si>
  <si>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</si>
  <si>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</si>
  <si>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</si>
  <si>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</si>
  <si>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</si>
  <si>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</si>
  <si>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</si>
  <si>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</si>
  <si>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</si>
  <si>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</si>
  <si>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</si>
  <si>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</si>
  <si>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</si>
  <si>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</si>
  <si>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</si>
  <si>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</si>
  <si>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</si>
  <si>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</si>
  <si>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</si>
  <si>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</si>
  <si>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</si>
  <si>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</si>
  <si>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</si>
  <si>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</si>
  <si>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</si>
  <si>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</si>
  <si>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</si>
  <si>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</si>
  <si>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</si>
  <si>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</si>
  <si>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</si>
  <si>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</si>
  <si>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</si>
  <si>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</si>
  <si>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</si>
  <si>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</si>
  <si>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</si>
  <si>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</si>
  <si>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</si>
  <si>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</si>
  <si>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</si>
  <si>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</si>
  <si>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</si>
  <si>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</si>
  <si>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</si>
  <si>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</si>
  <si>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</si>
  <si>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</si>
  <si>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</si>
  <si>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</si>
  <si>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</si>
  <si>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</si>
  <si>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</si>
  <si>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</si>
  <si>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</si>
  <si>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</si>
  <si>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</si>
  <si>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</si>
  <si>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</si>
  <si>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</si>
  <si>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</si>
  <si>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</si>
  <si>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</si>
  <si>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</si>
  <si>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</si>
  <si>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</si>
  <si>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</si>
  <si>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</si>
  <si>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</si>
  <si>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</si>
  <si>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</si>
  <si>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</si>
  <si>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</si>
  <si>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</si>
  <si>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</si>
  <si>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</si>
  <si>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</si>
  <si>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</si>
  <si>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</si>
  <si>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</si>
  <si>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</si>
  <si>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</si>
  <si>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</si>
  <si>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</si>
  <si>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</si>
  <si>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</si>
  <si>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</si>
  <si>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</si>
  <si>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</si>
  <si>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</si>
  <si>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</si>
  <si>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</si>
  <si>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</si>
  <si>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</si>
  <si>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</si>
  <si>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</si>
  <si>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</si>
  <si>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</si>
  <si>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</si>
  <si>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</si>
  <si>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</si>
  <si>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</si>
  <si>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</si>
  <si>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</si>
  <si>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</si>
  <si>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</si>
  <si>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</si>
  <si>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</si>
  <si>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</si>
  <si>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</si>
  <si>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</si>
  <si>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</si>
  <si>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</si>
  <si>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</si>
  <si>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</si>
  <si>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</si>
  <si>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</si>
  <si>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</si>
  <si>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</si>
  <si>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</si>
  <si>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</si>
  <si>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</si>
  <si>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</si>
  <si>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</si>
  <si>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</si>
  <si>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</si>
  <si>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</si>
  <si>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</si>
  <si>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</si>
  <si>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</si>
  <si>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</si>
  <si>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</si>
  <si>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</si>
  <si>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</si>
  <si>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</si>
  <si>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</si>
  <si>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</si>
  <si>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</si>
  <si>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</si>
  <si>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</si>
  <si>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</si>
  <si>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</si>
  <si>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</si>
  <si>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</si>
  <si>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</si>
  <si>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</si>
  <si>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</si>
  <si>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</si>
  <si>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</si>
  <si>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</si>
  <si>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</si>
  <si>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</si>
  <si>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</si>
  <si>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</si>
  <si>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</si>
  <si>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</si>
  <si>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</si>
  <si>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</si>
  <si>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</si>
  <si>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</si>
  <si>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</si>
  <si>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</si>
  <si>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</si>
  <si>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</si>
  <si>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</si>
  <si>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</si>
  <si>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</si>
  <si>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</si>
  <si>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</si>
  <si>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</si>
  <si>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</si>
  <si>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</si>
  <si>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</si>
  <si>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</si>
  <si>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</si>
  <si>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</si>
  <si>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</si>
  <si>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</si>
  <si>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</si>
  <si>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</si>
  <si>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</si>
  <si>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</si>
  <si>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</si>
  <si>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</si>
  <si>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</si>
  <si>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</si>
  <si>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</si>
  <si>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</si>
  <si>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</si>
  <si>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</si>
  <si>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</si>
  <si>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</si>
  <si>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</si>
  <si>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</si>
  <si>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</si>
  <si>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</si>
  <si>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</si>
  <si>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</si>
  <si>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</si>
  <si>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</si>
  <si>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</si>
  <si>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</si>
  <si>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</si>
  <si>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</si>
  <si>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</si>
  <si>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</si>
  <si>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</si>
  <si>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</si>
  <si>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</si>
  <si>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</si>
  <si>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</si>
  <si>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</si>
  <si>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</si>
  <si>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</si>
  <si>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</si>
  <si>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</si>
  <si>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</si>
  <si>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</si>
  <si>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</si>
  <si>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</si>
  <si>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</si>
  <si>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</si>
  <si>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</si>
  <si>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</si>
  <si>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</si>
  <si>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</si>
  <si>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</si>
  <si>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</si>
  <si>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</si>
  <si>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</si>
  <si>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</si>
  <si>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</si>
  <si>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</si>
  <si>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</si>
  <si>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</si>
  <si>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</si>
  <si>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</si>
  <si>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</si>
  <si>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</si>
  <si>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</si>
  <si>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</si>
  <si>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</si>
  <si>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</si>
  <si>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</si>
  <si>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</si>
  <si>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</si>
  <si>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</si>
  <si>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</si>
  <si>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</si>
  <si>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</si>
  <si>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</si>
  <si>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</si>
  <si>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</si>
  <si>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</si>
  <si>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</si>
  <si>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</si>
  <si>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</si>
  <si>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</si>
  <si>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</si>
  <si>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</si>
  <si>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</si>
  <si>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</si>
  <si>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</si>
  <si>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</si>
  <si>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</si>
  <si>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</si>
  <si>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</si>
  <si>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</si>
  <si>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</si>
  <si>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</si>
  <si>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</si>
  <si>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</si>
  <si>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</si>
  <si>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</si>
  <si>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</si>
  <si>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</si>
  <si>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</si>
  <si>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</si>
  <si>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</si>
  <si>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</si>
  <si>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</si>
  <si>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</si>
  <si>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</si>
  <si>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</si>
  <si>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</si>
  <si>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</si>
  <si>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</si>
  <si>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</si>
  <si>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</si>
  <si>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</si>
  <si>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</si>
  <si>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</si>
  <si>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</si>
  <si>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</si>
  <si>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</si>
  <si>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</si>
  <si>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</si>
  <si>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</si>
  <si>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</si>
  <si>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</si>
  <si>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</si>
  <si>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</si>
  <si>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</si>
  <si>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</si>
  <si>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</si>
  <si>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</si>
  <si>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</si>
  <si>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</si>
  <si>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</si>
  <si>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</si>
  <si>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</si>
  <si>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</si>
  <si>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</si>
  <si>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</si>
  <si>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</si>
  <si>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</si>
  <si>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</si>
  <si>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</si>
  <si>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</si>
  <si>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</si>
  <si>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</si>
  <si>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</si>
  <si>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</si>
  <si>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</si>
  <si>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</si>
  <si>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</si>
  <si>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</si>
  <si>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</si>
  <si>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</si>
  <si>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</si>
  <si>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</si>
  <si>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</si>
  <si>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</si>
  <si>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</si>
  <si>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</si>
  <si>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</si>
  <si>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</si>
  <si>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</si>
  <si>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</si>
  <si>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</si>
  <si>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</si>
  <si>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</si>
  <si>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</si>
  <si>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</si>
  <si>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</si>
  <si>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</si>
  <si>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</si>
  <si>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</si>
  <si>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</si>
  <si>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</si>
  <si>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</si>
  <si>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</si>
  <si>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</si>
  <si>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</si>
  <si>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</si>
  <si>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</si>
  <si>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</si>
  <si>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</si>
  <si>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</si>
  <si>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</si>
  <si>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</si>
  <si>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</si>
  <si>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</si>
  <si>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</si>
  <si>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</si>
  <si>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</si>
  <si>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</si>
  <si>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</si>
  <si>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</si>
  <si>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</si>
  <si>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</si>
  <si>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</si>
  <si>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</si>
  <si>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</si>
  <si>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</si>
  <si>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</si>
  <si>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</si>
  <si>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</si>
  <si>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</si>
  <si>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</si>
  <si>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</si>
  <si>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</si>
  <si>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</si>
  <si>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</si>
  <si>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</si>
  <si>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</si>
  <si>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</si>
  <si>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</si>
  <si>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</si>
  <si>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</si>
  <si>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</si>
  <si>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</si>
  <si>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</si>
  <si>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</si>
  <si>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</si>
  <si>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</si>
  <si>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</si>
  <si>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</si>
  <si>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</si>
  <si>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</si>
  <si>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</si>
  <si>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</si>
  <si>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</si>
  <si>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</si>
  <si>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</si>
  <si>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</si>
  <si>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</si>
  <si>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</si>
  <si>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</si>
  <si>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</si>
  <si>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</si>
  <si>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</si>
  <si>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</si>
  <si>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</si>
  <si>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</si>
  <si>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</si>
  <si>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</si>
  <si>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</si>
  <si>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</si>
  <si>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</si>
  <si>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</si>
  <si>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</si>
  <si>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</si>
  <si>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</si>
  <si>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</si>
  <si>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</si>
  <si>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</si>
  <si>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</si>
  <si>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</si>
  <si>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</si>
  <si>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</si>
  <si>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</si>
  <si>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</si>
  <si>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</si>
  <si>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</si>
  <si>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</si>
  <si>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</si>
  <si>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</si>
  <si>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</si>
  <si>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</si>
  <si>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</si>
  <si>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</si>
  <si>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</si>
  <si>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</si>
  <si>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</si>
  <si>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</si>
  <si>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</si>
  <si>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</si>
  <si>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</si>
  <si>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</si>
  <si>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</si>
  <si>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</si>
  <si>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</si>
  <si>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</si>
  <si>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</si>
  <si>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</si>
  <si>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</si>
  <si>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</si>
  <si>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</si>
  <si>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</si>
  <si>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</si>
  <si>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</si>
  <si>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</si>
  <si>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</si>
  <si>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</si>
  <si>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</si>
  <si>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</si>
  <si>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</si>
  <si>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</si>
  <si>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</si>
  <si>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</si>
  <si>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</si>
  <si>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</si>
  <si>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</si>
  <si>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</si>
  <si>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</si>
  <si>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</si>
  <si>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</si>
  <si>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</si>
  <si>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</si>
  <si>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</si>
  <si>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</si>
  <si>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</si>
  <si>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</si>
  <si>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</si>
  <si>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</si>
  <si>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</si>
  <si>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</si>
  <si>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</si>
  <si>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</si>
  <si>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</si>
  <si>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</si>
  <si>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</si>
  <si>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</si>
  <si>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</si>
  <si>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</si>
  <si>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</si>
  <si>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</si>
  <si>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</si>
  <si>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</si>
  <si>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</si>
  <si>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</si>
  <si>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</si>
  <si>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</si>
  <si>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</si>
  <si>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</si>
  <si>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</si>
  <si>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</si>
  <si>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</si>
  <si>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</si>
  <si>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</si>
  <si>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</si>
  <si>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</si>
  <si>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</si>
  <si>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</si>
  <si>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</si>
  <si>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</si>
  <si>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</si>
  <si>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</si>
  <si>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</si>
  <si>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</si>
  <si>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</si>
  <si>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</si>
  <si>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</si>
  <si>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</si>
  <si>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</si>
  <si>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</si>
  <si>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</si>
  <si>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</si>
  <si>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</si>
  <si>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</si>
  <si>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</si>
  <si>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</si>
  <si>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</si>
  <si>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</si>
  <si>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</si>
  <si>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</si>
  <si>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</si>
  <si>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</si>
  <si>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</si>
  <si>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</si>
  <si>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</si>
  <si>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</si>
  <si>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</si>
  <si>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</si>
  <si>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</si>
  <si>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</si>
  <si>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</si>
  <si>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</si>
  <si>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</si>
  <si>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</si>
  <si>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</si>
  <si>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</si>
  <si>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</si>
  <si>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</si>
  <si>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</si>
  <si>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</si>
  <si>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</si>
  <si>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</si>
  <si>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</si>
  <si>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</si>
  <si>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</si>
  <si>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</si>
  <si>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</si>
  <si>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</si>
  <si>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</si>
  <si>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</si>
  <si>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</si>
  <si>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</si>
  <si>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</si>
  <si>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</si>
  <si>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</si>
  <si>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</si>
  <si>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</si>
  <si>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</si>
  <si>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</si>
  <si>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</si>
  <si>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</si>
  <si>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</si>
  <si>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</si>
  <si>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</si>
  <si>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</si>
  <si>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</si>
  <si>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</si>
  <si>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</si>
  <si>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</si>
  <si>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</si>
  <si>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</si>
  <si>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</si>
  <si>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</si>
  <si>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</si>
  <si>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</si>
  <si>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</si>
  <si>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</si>
  <si>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</si>
  <si>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</si>
  <si>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</si>
  <si>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</si>
  <si>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</si>
  <si>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</si>
  <si>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</si>
  <si>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</si>
  <si>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</si>
  <si>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</si>
  <si>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</si>
  <si>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</si>
  <si>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</si>
  <si>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</si>
  <si>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</si>
  <si>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</si>
  <si>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</si>
  <si>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</si>
  <si>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</si>
  <si>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</si>
  <si>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</si>
  <si>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</si>
  <si>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</si>
  <si>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</si>
  <si>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</si>
  <si>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</si>
  <si>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</si>
  <si>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</si>
  <si>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</si>
  <si>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</si>
  <si>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</si>
  <si>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</si>
  <si>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</si>
  <si>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</si>
  <si>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</si>
  <si>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</si>
  <si>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</si>
  <si>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</si>
  <si>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</si>
  <si>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</si>
  <si>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</si>
  <si>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</si>
  <si>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</si>
  <si>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</si>
  <si>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</si>
  <si>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</si>
  <si>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</si>
  <si>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</si>
  <si>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</si>
  <si>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</si>
  <si>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</si>
  <si>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</si>
  <si>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</si>
  <si>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</si>
  <si>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</si>
  <si>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</si>
  <si>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</si>
  <si>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</si>
  <si>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</si>
  <si>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</si>
  <si>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</si>
  <si>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</si>
  <si>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</si>
  <si>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</si>
  <si>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</si>
  <si>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</si>
  <si>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</si>
  <si>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</si>
  <si>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</si>
  <si>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</si>
  <si>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</si>
  <si>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</si>
  <si>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</si>
  <si>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</si>
  <si>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</si>
  <si>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</si>
  <si>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</si>
  <si>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</si>
  <si>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</si>
  <si>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</si>
  <si>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</si>
  <si>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</si>
  <si>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</si>
  <si>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</si>
  <si>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</si>
  <si>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</si>
  <si>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</si>
  <si>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</si>
  <si>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</si>
  <si>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</si>
  <si>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</si>
  <si>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</si>
  <si>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</si>
  <si>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</si>
  <si>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</si>
  <si>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</si>
  <si>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</si>
  <si>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</si>
  <si>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</si>
  <si>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</si>
  <si>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</si>
  <si>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</si>
  <si>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</si>
  <si>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</si>
  <si>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</si>
  <si>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</si>
  <si>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</si>
  <si>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</si>
  <si>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</si>
  <si>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</si>
  <si>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</si>
  <si>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</si>
  <si>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</si>
  <si>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</si>
  <si>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</si>
  <si>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</si>
  <si>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</si>
  <si>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</si>
  <si>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</si>
  <si>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</si>
  <si>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</si>
  <si>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</si>
  <si>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</si>
  <si>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</si>
  <si>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</si>
  <si>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</si>
  <si>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</si>
  <si>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</si>
  <si>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</si>
  <si>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</si>
  <si>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</si>
  <si>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</si>
  <si>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</si>
  <si>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</si>
  <si>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</si>
  <si>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</si>
  <si>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</si>
  <si>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</si>
  <si>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</si>
  <si>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</si>
  <si>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</si>
  <si>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</si>
  <si>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</si>
  <si>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</si>
  <si>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</si>
  <si>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</si>
  <si>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</si>
  <si>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</si>
  <si>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</si>
  <si>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</si>
  <si>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</si>
  <si>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</si>
  <si>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</si>
  <si>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</si>
  <si>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</si>
  <si>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</si>
  <si>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</si>
  <si>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</si>
  <si>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</si>
  <si>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</si>
  <si>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</si>
  <si>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</si>
  <si>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</si>
  <si>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</si>
  <si>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</si>
  <si>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</si>
  <si>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</si>
  <si>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</si>
  <si>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</si>
  <si>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</si>
  <si>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</si>
  <si>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</si>
  <si>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</si>
  <si>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</si>
  <si>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</si>
  <si>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</si>
  <si>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</si>
  <si>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</si>
  <si>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</si>
  <si>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</si>
  <si>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</si>
  <si>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</si>
  <si>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</si>
  <si>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</si>
  <si>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</si>
  <si>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</si>
  <si>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</si>
  <si>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</si>
  <si>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</si>
  <si>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</si>
  <si>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</si>
  <si>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</si>
  <si>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</si>
  <si>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</si>
  <si>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</si>
  <si>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</si>
  <si>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</si>
  <si>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</si>
  <si>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</si>
  <si>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</si>
  <si>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</si>
  <si>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</si>
  <si>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</si>
  <si>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</si>
  <si>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</si>
  <si>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</si>
  <si>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</si>
  <si>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</si>
  <si>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</si>
  <si>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</si>
  <si>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</si>
  <si>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</si>
  <si>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</si>
  <si>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</si>
  <si>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</si>
  <si>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</si>
  <si>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</si>
  <si>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</si>
  <si>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</si>
  <si>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</si>
  <si>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</si>
  <si>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</si>
  <si>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</si>
  <si>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</si>
  <si>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</si>
  <si>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</si>
  <si>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</si>
  <si>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</si>
  <si>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</si>
  <si>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</si>
  <si>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</si>
  <si>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</si>
  <si>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</si>
  <si>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</si>
  <si>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</si>
  <si>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</si>
  <si>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</si>
  <si>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</si>
  <si>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</si>
  <si>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</si>
  <si>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</si>
  <si>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</si>
  <si>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</si>
  <si>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</si>
  <si>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</si>
  <si>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</si>
  <si>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</si>
  <si>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</si>
  <si>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</si>
  <si>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</si>
  <si>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</si>
  <si>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</si>
  <si>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</si>
  <si>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</si>
  <si>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</si>
  <si>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</si>
  <si>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</si>
  <si>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</si>
  <si>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</si>
  <si>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</si>
  <si>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</si>
  <si>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</si>
  <si>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</si>
  <si>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</si>
  <si>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</si>
  <si>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</si>
  <si>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</si>
  <si>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</si>
  <si>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</si>
  <si>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</si>
  <si>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</si>
  <si>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</si>
  <si>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</si>
  <si>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</si>
  <si>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</si>
  <si>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</si>
  <si>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</si>
  <si>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</si>
  <si>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</si>
  <si>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</si>
  <si>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</si>
  <si>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</si>
  <si>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</si>
  <si>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</si>
  <si>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</si>
  <si>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</si>
  <si>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</si>
  <si>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</si>
  <si>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</si>
  <si>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</si>
  <si>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</si>
  <si>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</si>
  <si>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</si>
  <si>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</si>
  <si>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</si>
  <si>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</si>
  <si>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</si>
  <si>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</si>
  <si>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</si>
  <si>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</si>
  <si>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</si>
  <si>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</si>
  <si>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</si>
  <si>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</si>
  <si>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</si>
  <si>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</si>
  <si>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</si>
  <si>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</si>
  <si>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</si>
  <si>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</si>
  <si>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</si>
  <si>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</si>
  <si>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</si>
  <si>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</si>
  <si>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</si>
  <si>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</si>
  <si>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</si>
  <si>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</si>
  <si>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</si>
  <si>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</si>
  <si>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</si>
  <si>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</si>
  <si>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</si>
  <si>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</si>
  <si>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</si>
  <si>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</si>
  <si>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</si>
  <si>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</si>
  <si>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</si>
  <si>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</si>
  <si>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</si>
  <si>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</si>
  <si>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</si>
  <si>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</si>
  <si>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</si>
  <si>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</si>
  <si>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</si>
  <si>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</si>
  <si>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</si>
  <si>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</si>
  <si>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</si>
  <si>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</si>
  <si>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</si>
  <si>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</si>
  <si>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</si>
  <si>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</si>
  <si>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</si>
  <si>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</si>
  <si>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</si>
  <si>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</si>
  <si>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</si>
  <si>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</si>
  <si>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</si>
  <si>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</si>
  <si>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</si>
  <si>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</si>
  <si>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</si>
  <si>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</si>
  <si>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</si>
  <si>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</si>
  <si>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</si>
  <si>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</si>
  <si>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</si>
  <si>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</si>
  <si>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</si>
  <si>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</si>
  <si>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</si>
  <si>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</si>
  <si>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</si>
  <si>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</si>
  <si>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</si>
  <si>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</si>
  <si>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</si>
  <si>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</si>
  <si>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</si>
  <si>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</si>
  <si>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</si>
  <si>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</si>
  <si>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</si>
  <si>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</si>
  <si>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</si>
  <si>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</si>
  <si>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</si>
  <si>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</si>
  <si>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</si>
  <si>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</si>
  <si>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</si>
  <si>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</si>
  <si>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</si>
  <si>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</si>
  <si>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</si>
  <si>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</si>
  <si>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</si>
  <si>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</si>
  <si>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</si>
  <si>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</si>
  <si>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</si>
  <si>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</si>
  <si>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</si>
  <si>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</si>
  <si>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</si>
  <si>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</si>
  <si>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</si>
  <si>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</si>
  <si>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</si>
  <si>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</si>
  <si>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</si>
  <si>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</si>
  <si>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</si>
  <si>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</si>
  <si>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</si>
  <si>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</si>
  <si>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</si>
  <si>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</si>
  <si>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</si>
  <si>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</si>
  <si>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</si>
  <si>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</si>
  <si>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</si>
  <si>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</si>
  <si>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</si>
  <si>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</si>
  <si>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</si>
  <si>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</si>
  <si>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</si>
  <si>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</si>
  <si>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</si>
  <si>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</si>
  <si>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</si>
  <si>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</si>
  <si>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</si>
  <si>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</si>
  <si>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</si>
  <si>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</si>
  <si>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</si>
  <si>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</si>
  <si>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</si>
  <si>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</si>
  <si>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</si>
  <si>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</si>
  <si>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</si>
  <si>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</si>
  <si>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</si>
  <si>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</si>
  <si>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</si>
  <si>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</si>
  <si>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</si>
  <si>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</si>
  <si>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</si>
  <si>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</si>
  <si>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</si>
  <si>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</si>
  <si>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</si>
  <si>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</si>
  <si>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</si>
  <si>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</si>
  <si>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</si>
  <si>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</si>
  <si>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</si>
  <si>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</si>
  <si>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</si>
  <si>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</si>
  <si>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</si>
  <si>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</si>
  <si>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</si>
  <si>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</si>
  <si>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</si>
  <si>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</si>
  <si>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</si>
  <si>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</si>
  <si>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</si>
  <si>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</si>
  <si>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</si>
  <si>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</si>
  <si>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</si>
  <si>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</si>
  <si>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</si>
  <si>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</si>
  <si>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</si>
  <si>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</si>
  <si>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</si>
  <si>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</si>
  <si>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</si>
  <si>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</si>
  <si>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</si>
  <si>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</si>
  <si>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</si>
  <si>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</si>
  <si>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</si>
  <si>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</si>
  <si>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</si>
  <si>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</si>
  <si>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</si>
  <si>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</si>
  <si>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</si>
  <si>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</si>
  <si>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</si>
  <si>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</si>
  <si>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</si>
  <si>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</si>
  <si>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</si>
  <si>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</si>
  <si>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</si>
  <si>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</si>
  <si>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</si>
  <si>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</si>
  <si>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</si>
  <si>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</si>
  <si>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</si>
  <si>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</si>
  <si>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</si>
  <si>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</si>
  <si>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</si>
  <si>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</si>
  <si>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</si>
  <si>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</si>
  <si>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</si>
  <si>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</si>
  <si>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</si>
  <si>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</si>
  <si>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</si>
  <si>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</si>
  <si>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</si>
  <si>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</si>
  <si>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</si>
  <si>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</si>
  <si>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</si>
  <si>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</si>
  <si>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</si>
  <si>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</si>
  <si>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</si>
  <si>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</si>
  <si>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</si>
  <si>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</si>
  <si>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</si>
  <si>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</si>
  <si>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</si>
  <si>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</si>
  <si>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</si>
  <si>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</si>
  <si>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</si>
  <si>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</si>
  <si>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</si>
  <si>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</si>
  <si>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</si>
  <si>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</si>
  <si>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</si>
  <si>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</si>
  <si>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</si>
  <si>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</si>
  <si>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</si>
  <si>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</si>
  <si>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</si>
  <si>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</si>
  <si>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</si>
  <si>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</si>
  <si>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</si>
  <si>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</si>
  <si>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</si>
  <si>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</si>
  <si>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</si>
  <si>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</si>
  <si>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</si>
  <si>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</si>
  <si>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</si>
  <si>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</si>
  <si>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</si>
  <si>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</si>
  <si>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</si>
  <si>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</si>
  <si>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</si>
  <si>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</si>
  <si>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</si>
  <si>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</si>
  <si>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</si>
  <si>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</si>
  <si>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</si>
  <si>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</si>
  <si>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</si>
  <si>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</si>
  <si>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</si>
  <si>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</si>
  <si>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</si>
  <si>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</si>
  <si>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</si>
  <si>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</si>
  <si>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</si>
  <si>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</si>
  <si>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</si>
  <si>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</si>
  <si>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</si>
  <si>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</si>
  <si>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</si>
  <si>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</si>
  <si>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</si>
  <si>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</si>
  <si>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</si>
  <si>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</si>
  <si>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</si>
  <si>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</si>
  <si>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</si>
  <si>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</si>
  <si>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</si>
  <si>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</si>
  <si>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</si>
  <si>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</si>
  <si>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</si>
  <si>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</si>
  <si>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</si>
  <si>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</si>
  <si>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</si>
  <si>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</si>
  <si>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</si>
  <si>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</si>
  <si>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</si>
  <si>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</si>
  <si>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</si>
  <si>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</si>
  <si>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</si>
  <si>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</si>
  <si>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</si>
  <si>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</si>
  <si>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</si>
  <si>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</si>
  <si>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</si>
  <si>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</si>
  <si>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</si>
  <si>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</si>
  <si>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</si>
  <si>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</si>
  <si>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</si>
  <si>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</si>
  <si>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</si>
  <si>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</si>
  <si>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</si>
  <si>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</si>
  <si>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</si>
  <si>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</si>
  <si>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</si>
  <si>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</si>
  <si>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</si>
  <si>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</si>
  <si>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</si>
  <si>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</si>
  <si>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</si>
  <si>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</si>
  <si>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</si>
  <si>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</si>
  <si>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</si>
  <si>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</si>
  <si>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</si>
  <si>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</si>
  <si>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</si>
  <si>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</si>
  <si>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</si>
  <si>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</si>
  <si>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</si>
  <si>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</si>
  <si>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</si>
  <si>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</si>
  <si>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</si>
  <si>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</si>
  <si>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</si>
  <si>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</si>
  <si>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</si>
  <si>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</si>
  <si>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</si>
  <si>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</si>
  <si>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</si>
  <si>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</si>
  <si>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</si>
  <si>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</si>
  <si>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</si>
  <si>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</si>
  <si>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</si>
  <si>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</si>
  <si>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</si>
  <si>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</si>
  <si>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</si>
  <si>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</si>
  <si>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</si>
  <si>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</si>
  <si>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</si>
  <si>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</si>
  <si>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</si>
  <si>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</si>
  <si>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</si>
  <si>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</si>
  <si>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</si>
  <si>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</si>
  <si>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</si>
  <si>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</si>
  <si>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</si>
  <si>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</si>
  <si>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</si>
  <si>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</si>
  <si>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</si>
  <si>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</si>
  <si>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</si>
  <si>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</si>
  <si>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</si>
  <si>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</si>
  <si>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</si>
  <si>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</si>
  <si>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</si>
  <si>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</si>
  <si>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</si>
  <si>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</si>
  <si>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</si>
  <si>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</si>
  <si>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</si>
  <si>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</si>
  <si>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</si>
  <si>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</si>
  <si>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</si>
  <si>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</si>
  <si>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</si>
  <si>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</si>
  <si>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</si>
  <si>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</si>
  <si>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</si>
  <si>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</si>
  <si>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</si>
  <si>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</si>
  <si>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</si>
  <si>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</si>
  <si>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</si>
  <si>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</si>
  <si>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</si>
  <si>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</si>
  <si>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</si>
  <si>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</si>
  <si>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</si>
  <si>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</si>
  <si>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</si>
  <si>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</si>
  <si>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</si>
  <si>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</si>
  <si>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</si>
  <si>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</si>
  <si>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</si>
  <si>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</si>
  <si>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</si>
  <si>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</si>
  <si>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</si>
  <si>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</si>
  <si>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</si>
  <si>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</si>
  <si>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</si>
  <si>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</si>
  <si>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</si>
  <si>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</si>
  <si>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</si>
  <si>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</si>
  <si>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</si>
  <si>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</si>
  <si>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</si>
  <si>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</si>
  <si>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</si>
  <si>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</si>
  <si>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</si>
  <si>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</si>
  <si>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</si>
  <si>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</si>
  <si>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</si>
  <si>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</si>
  <si>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</si>
  <si>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</si>
  <si>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</si>
  <si>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</si>
  <si>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</si>
  <si>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</si>
  <si>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</si>
  <si>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</si>
  <si>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</si>
  <si>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</si>
  <si>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</si>
  <si>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</si>
  <si>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</si>
  <si>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</si>
  <si>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</si>
  <si>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</si>
  <si>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</si>
  <si>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</si>
  <si>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</si>
  <si>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</si>
  <si>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</si>
  <si>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</si>
  <si>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</si>
  <si>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</si>
  <si>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</si>
  <si>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</si>
  <si>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</si>
  <si>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</si>
  <si>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</si>
  <si>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</si>
  <si>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</si>
  <si>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</si>
  <si>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</si>
  <si>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</si>
  <si>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</si>
  <si>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</si>
  <si>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</si>
  <si>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</si>
  <si>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</si>
  <si>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</si>
  <si>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</si>
  <si>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</si>
  <si>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</si>
  <si>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</si>
  <si>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</si>
  <si>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</si>
  <si>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</si>
  <si>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</si>
  <si>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</si>
  <si>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</si>
  <si>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</si>
  <si>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</si>
  <si>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</si>
  <si>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</si>
  <si>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</si>
  <si>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</si>
  <si>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</si>
  <si>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</si>
  <si>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</si>
  <si>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</si>
  <si>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</si>
  <si>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</si>
  <si>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</si>
  <si>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</si>
  <si>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</si>
  <si>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</si>
  <si>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</si>
  <si>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</si>
  <si>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</si>
  <si>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</si>
  <si>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</si>
  <si>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</si>
  <si>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</si>
  <si>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</si>
  <si>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</si>
  <si>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</si>
  <si>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</si>
  <si>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</si>
  <si>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</si>
  <si>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</si>
  <si>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</si>
  <si>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</si>
  <si>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</si>
  <si>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</si>
  <si>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</si>
  <si>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</si>
  <si>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</si>
  <si>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</si>
  <si>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</si>
  <si>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</si>
  <si>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</si>
  <si>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</si>
  <si>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</si>
  <si>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</si>
  <si>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</si>
  <si>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</si>
  <si>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</si>
  <si>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</si>
  <si>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</si>
  <si>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</si>
  <si>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</si>
  <si>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</si>
  <si>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</si>
  <si>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</si>
  <si>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</si>
  <si>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</si>
  <si>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</si>
  <si>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</si>
  <si>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</si>
  <si>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</si>
  <si>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</si>
  <si>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</si>
  <si>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</si>
  <si>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</si>
  <si>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</si>
  <si>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</si>
  <si>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</si>
  <si>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</si>
  <si>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</si>
  <si>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</si>
  <si>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</si>
  <si>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</si>
  <si>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</si>
  <si>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</si>
  <si>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</si>
  <si>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</si>
  <si>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</si>
  <si>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</si>
  <si>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</si>
  <si>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</si>
  <si>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</si>
  <si>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</si>
  <si>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</si>
  <si>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</si>
  <si>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</si>
  <si>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</si>
  <si>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</si>
  <si>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</si>
  <si>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</si>
  <si>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</si>
  <si>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</si>
  <si>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</si>
  <si>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</si>
  <si>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</si>
  <si>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</si>
  <si>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</si>
  <si>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</si>
  <si>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</si>
  <si>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</si>
  <si>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</si>
  <si>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</si>
  <si>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</si>
  <si>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</si>
  <si>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</si>
  <si>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</si>
  <si>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</si>
  <si>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</si>
  <si>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</si>
  <si>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</si>
  <si>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</si>
  <si>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</si>
  <si>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</si>
  <si>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</si>
  <si>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</si>
  <si>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</si>
  <si>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</si>
  <si>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</si>
  <si>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</si>
  <si>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</si>
  <si>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</si>
  <si>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</si>
  <si>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</si>
  <si>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</si>
  <si>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</si>
  <si>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</si>
  <si>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</si>
  <si>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</si>
  <si>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</si>
  <si>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</si>
  <si>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</si>
  <si>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</si>
  <si>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</si>
  <si>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</si>
  <si>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</si>
  <si>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</si>
  <si>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</si>
  <si>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</si>
  <si>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</si>
  <si>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</si>
  <si>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</si>
  <si>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</si>
  <si>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</si>
  <si>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</si>
  <si>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</si>
  <si>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</si>
  <si>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</si>
  <si>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</si>
  <si>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</si>
  <si>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</si>
  <si>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</si>
  <si>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</si>
  <si>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</si>
  <si>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</si>
  <si>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</si>
  <si>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</si>
  <si>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</si>
  <si>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</si>
  <si>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</si>
  <si>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</si>
  <si>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</si>
  <si>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</si>
  <si>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</si>
  <si>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</si>
  <si>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</si>
  <si>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</si>
  <si>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</si>
  <si>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</si>
  <si>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</si>
  <si>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</si>
  <si>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</si>
  <si>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</si>
  <si>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</si>
  <si>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</si>
  <si>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</si>
  <si>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</si>
  <si>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</si>
  <si>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</si>
  <si>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</si>
  <si>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</si>
  <si>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</si>
  <si>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</si>
  <si>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</si>
  <si>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</si>
  <si>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</si>
  <si>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</si>
  <si>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</si>
  <si>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</si>
  <si>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</si>
  <si>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</si>
  <si>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</si>
  <si>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</si>
  <si>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</si>
  <si>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</si>
  <si>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</si>
  <si>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</si>
  <si>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</si>
  <si>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</si>
  <si>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</si>
  <si>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</si>
  <si>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</si>
  <si>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</si>
  <si>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</si>
  <si>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</si>
  <si>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</si>
  <si>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</si>
  <si>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</si>
  <si>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</si>
  <si>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</si>
  <si>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</si>
  <si>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</si>
  <si>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</si>
  <si>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</si>
  <si>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</si>
  <si>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</si>
  <si>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</si>
  <si>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</si>
  <si>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</si>
  <si>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</si>
  <si>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</si>
  <si>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</si>
  <si>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</si>
  <si>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</si>
  <si>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</si>
  <si>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</si>
  <si>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</si>
  <si>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</si>
  <si>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</si>
  <si>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</si>
  <si>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</si>
  <si>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</si>
  <si>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</si>
  <si>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</si>
  <si>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</si>
  <si>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</si>
  <si>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</si>
  <si>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</si>
  <si>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</si>
  <si>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</si>
  <si>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</si>
  <si>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</si>
  <si>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</si>
  <si>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</si>
  <si>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</si>
  <si>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</si>
  <si>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</si>
  <si>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</si>
  <si>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</si>
  <si>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</si>
  <si>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</si>
  <si>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</si>
  <si>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</si>
  <si>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</si>
  <si>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</si>
  <si>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</si>
  <si>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</si>
  <si>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</si>
  <si>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</si>
  <si>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</si>
  <si>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</si>
  <si>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</si>
  <si>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</si>
  <si>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</si>
  <si>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</si>
  <si>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</si>
  <si>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</si>
  <si>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</si>
  <si>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</si>
  <si>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</si>
  <si>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</si>
  <si>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</si>
  <si>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</si>
  <si>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</si>
  <si>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</si>
  <si>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</si>
  <si>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</si>
  <si>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</si>
  <si>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</si>
  <si>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</si>
  <si>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</si>
  <si>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</si>
  <si>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</si>
  <si>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</si>
  <si>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</si>
  <si>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</si>
  <si>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</si>
  <si>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</si>
  <si>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</si>
  <si>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</si>
  <si>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</si>
  <si>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</si>
  <si>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</si>
  <si>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</si>
  <si>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</si>
  <si>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</si>
  <si>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</si>
  <si>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</si>
  <si>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</si>
  <si>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</si>
  <si>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</si>
  <si>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</si>
  <si>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</si>
  <si>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</si>
  <si>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</si>
  <si>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</si>
  <si>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</si>
  <si>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</si>
  <si>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</si>
  <si>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</si>
  <si>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</si>
  <si>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</si>
  <si>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</si>
  <si>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</si>
  <si>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</si>
  <si>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</si>
  <si>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</si>
  <si>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</si>
  <si>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</si>
  <si>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</si>
  <si>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</si>
  <si>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</si>
  <si>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</si>
  <si>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</si>
  <si>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</si>
  <si>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</si>
  <si>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</si>
  <si>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</si>
  <si>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</si>
  <si>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</si>
  <si>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</si>
  <si>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</si>
  <si>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</si>
  <si>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</si>
  <si>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</si>
  <si>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</si>
  <si>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</si>
  <si>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</si>
  <si>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</si>
  <si>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</si>
  <si>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</si>
  <si>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</si>
  <si>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</si>
  <si>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</si>
  <si>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</si>
  <si>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</si>
  <si>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</si>
  <si>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</si>
  <si>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</si>
  <si>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</si>
  <si>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</si>
  <si>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</si>
  <si>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</si>
  <si>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</si>
  <si>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</si>
  <si>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</si>
  <si>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</si>
  <si>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</si>
  <si>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</si>
  <si>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</si>
  <si>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</si>
  <si>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</si>
  <si>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</si>
  <si>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</si>
  <si>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</si>
  <si>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</si>
  <si>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</si>
  <si>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</si>
  <si>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</si>
  <si>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</si>
  <si>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</si>
  <si>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</si>
  <si>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</si>
  <si>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</si>
  <si>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</si>
  <si>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</si>
  <si>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</si>
  <si>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</si>
  <si>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</si>
  <si>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</si>
  <si>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</si>
  <si>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</si>
  <si>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</si>
  <si>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</si>
  <si>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</si>
  <si>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</si>
  <si>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</si>
  <si>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</si>
  <si>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</si>
  <si>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</si>
  <si>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</si>
  <si>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</si>
  <si>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</si>
  <si>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</si>
  <si>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</si>
  <si>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</si>
  <si>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</si>
  <si>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</si>
  <si>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</si>
  <si>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</si>
  <si>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</si>
  <si>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</si>
  <si>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</si>
  <si>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</si>
  <si>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</si>
  <si>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</si>
  <si>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</si>
  <si>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</si>
  <si>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</si>
  <si>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</si>
  <si>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</si>
  <si>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</si>
  <si>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</si>
  <si>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</si>
  <si>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</si>
  <si>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</si>
  <si>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</si>
  <si>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</si>
  <si>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</si>
  <si>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</si>
  <si>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</si>
  <si>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</si>
  <si>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</si>
  <si>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</si>
  <si>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</si>
  <si>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</si>
  <si>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</si>
  <si>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</si>
  <si>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</si>
  <si>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</si>
  <si>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</si>
  <si>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</si>
  <si>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</si>
  <si>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</si>
  <si>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</si>
  <si>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</si>
  <si>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</si>
  <si>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</si>
  <si>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</si>
  <si>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</si>
  <si>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</si>
  <si>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</si>
  <si>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</si>
  <si>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</si>
  <si>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</si>
  <si>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</si>
  <si>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</si>
  <si>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</si>
  <si>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</si>
  <si>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</si>
  <si>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</si>
  <si>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</si>
  <si>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</si>
  <si>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</si>
  <si>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</si>
  <si>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</si>
  <si>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</si>
  <si>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</si>
  <si>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</si>
  <si>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</si>
  <si>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</si>
  <si>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</si>
  <si>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</si>
  <si>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</si>
  <si>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</si>
  <si>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</si>
  <si>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</si>
  <si>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</si>
  <si>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</si>
  <si>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</si>
  <si>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</si>
  <si>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</si>
  <si>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</si>
  <si>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</si>
  <si>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</si>
  <si>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</si>
  <si>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</si>
  <si>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</si>
  <si>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</si>
  <si>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</si>
  <si>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</si>
  <si>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</si>
  <si>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</si>
  <si>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</si>
  <si>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</si>
  <si>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</si>
  <si>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</si>
  <si>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</si>
  <si>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</si>
  <si>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</si>
  <si>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</si>
  <si>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</si>
  <si>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</si>
  <si>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</si>
  <si>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</si>
  <si>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</si>
  <si>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</si>
  <si>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</si>
  <si>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</si>
  <si>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</si>
  <si>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</si>
  <si>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</si>
  <si>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</si>
  <si>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</si>
  <si>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</si>
  <si>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</si>
  <si>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</si>
  <si>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</si>
  <si>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</si>
  <si>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</si>
  <si>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</si>
  <si>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</si>
  <si>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</si>
  <si>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</si>
  <si>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</si>
  <si>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</si>
  <si>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</si>
  <si>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</si>
  <si>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</si>
  <si>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</si>
  <si>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</si>
  <si>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</si>
  <si>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</si>
  <si>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</si>
  <si>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</si>
  <si>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</si>
  <si>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</si>
  <si>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</si>
  <si>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</si>
  <si>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</si>
  <si>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</si>
  <si>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</si>
  <si>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</si>
  <si>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</si>
  <si>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</si>
  <si>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</si>
  <si>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</si>
  <si>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</si>
  <si>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</si>
  <si>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</si>
  <si>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</si>
  <si>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</si>
  <si>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</si>
  <si>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</si>
  <si>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</si>
  <si>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</si>
  <si>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</si>
  <si>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</si>
  <si>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</si>
  <si>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</si>
  <si>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</si>
  <si>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</si>
  <si>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</si>
  <si>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</si>
  <si>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</si>
  <si>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</si>
  <si>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</si>
  <si>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</si>
  <si>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</si>
  <si>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</si>
  <si>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</si>
  <si>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</si>
  <si>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</si>
  <si>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</si>
  <si>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</si>
  <si>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</si>
  <si>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</si>
  <si>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</si>
  <si>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</si>
  <si>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</si>
  <si>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</si>
  <si>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</si>
  <si>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</si>
  <si>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</si>
  <si>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</si>
  <si>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</si>
  <si>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</si>
  <si>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</si>
  <si>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</si>
  <si>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</si>
  <si>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</si>
  <si>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</si>
  <si>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</si>
  <si>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</si>
  <si>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</si>
  <si>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</si>
  <si>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</si>
  <si>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</si>
  <si>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</si>
  <si>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</si>
  <si>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</si>
  <si>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</si>
  <si>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</si>
  <si>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</si>
  <si>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</si>
  <si>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</si>
  <si>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</si>
  <si>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</si>
  <si>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</si>
  <si>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</si>
  <si>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</si>
  <si>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</si>
  <si>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</si>
  <si>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</si>
  <si>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</si>
  <si>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</si>
  <si>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</si>
  <si>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</si>
  <si>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</si>
  <si>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</si>
  <si>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</si>
  <si>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</si>
  <si>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</si>
  <si>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</si>
  <si>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</si>
  <si>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</si>
  <si>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</si>
  <si>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</si>
  <si>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</si>
  <si>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</si>
  <si>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</si>
  <si>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</si>
  <si>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</si>
  <si>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</si>
  <si>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</si>
  <si>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</si>
  <si>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</si>
  <si>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</si>
  <si>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</si>
  <si>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</si>
  <si>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</si>
  <si>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</si>
  <si>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</si>
  <si>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</si>
  <si>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</si>
  <si>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</si>
  <si>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</si>
  <si>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</si>
  <si>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</si>
  <si>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</si>
  <si>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</si>
  <si>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</si>
  <si>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</si>
  <si>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</si>
  <si>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</si>
  <si>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</si>
  <si>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</si>
  <si>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</si>
  <si>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</si>
  <si>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</si>
  <si>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</si>
  <si>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</si>
  <si>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</si>
  <si>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</si>
  <si>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</si>
  <si>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</si>
  <si>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</si>
  <si>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</si>
  <si>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</si>
  <si>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</si>
  <si>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</si>
  <si>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</si>
  <si>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</si>
  <si>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</si>
  <si>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</si>
  <si>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</si>
  <si>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</si>
  <si>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</si>
  <si>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</si>
  <si>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</si>
  <si>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</si>
  <si>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</si>
  <si>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</si>
  <si>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</si>
  <si>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</si>
  <si>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</si>
  <si>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</si>
  <si>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</si>
  <si>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</si>
  <si>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</si>
  <si>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</si>
  <si>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</si>
  <si>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</si>
  <si>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</si>
  <si>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</si>
  <si>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</si>
  <si>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</si>
  <si>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</si>
  <si>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</si>
  <si>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</si>
  <si>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</si>
  <si>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</si>
  <si>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</si>
  <si>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</si>
  <si>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</si>
  <si>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</si>
  <si>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</si>
  <si>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</si>
  <si>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</si>
  <si>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</si>
  <si>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</si>
  <si>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</si>
  <si>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</si>
  <si>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</si>
  <si>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</si>
  <si>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</si>
  <si>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</si>
  <si>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</si>
  <si>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</si>
  <si>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</si>
  <si>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</si>
  <si>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</si>
  <si>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</si>
  <si>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</si>
  <si>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</si>
  <si>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</si>
  <si>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</si>
  <si>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</si>
  <si>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</si>
  <si>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</si>
  <si>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</si>
  <si>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</si>
  <si>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</si>
  <si>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</si>
  <si>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</si>
  <si>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</si>
  <si>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</si>
  <si>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</si>
  <si>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</si>
  <si>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</si>
  <si>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</si>
  <si>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</si>
  <si>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</si>
  <si>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</si>
  <si>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</si>
  <si>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</si>
  <si>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</si>
  <si>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</si>
  <si>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</si>
  <si>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</si>
  <si>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</si>
  <si>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</si>
  <si>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</si>
  <si>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</si>
  <si>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</si>
  <si>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</si>
  <si>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</si>
  <si>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</si>
  <si>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</si>
  <si>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</si>
  <si>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</si>
  <si>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</si>
  <si>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</si>
  <si>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</si>
  <si>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</si>
  <si>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</si>
  <si>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</si>
  <si>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</si>
  <si>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</si>
  <si>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</si>
  <si>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</si>
  <si>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</si>
  <si>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</si>
  <si>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</si>
  <si>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</si>
  <si>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</si>
  <si>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</si>
  <si>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</si>
  <si>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</si>
  <si>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</si>
  <si>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</si>
  <si>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</si>
  <si>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</si>
  <si>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</si>
  <si>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</si>
  <si>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</si>
  <si>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</si>
  <si>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</si>
  <si>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</si>
  <si>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</si>
  <si>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</si>
  <si>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</si>
  <si>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</si>
  <si>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</si>
  <si>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</si>
  <si>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</si>
  <si>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</si>
  <si>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</si>
  <si>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</si>
  <si>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</si>
  <si>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</si>
  <si>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</si>
  <si>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</si>
  <si>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</si>
  <si>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</si>
  <si>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</si>
  <si>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</si>
  <si>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</si>
  <si>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</si>
  <si>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</si>
  <si>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</si>
  <si>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</si>
  <si>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</si>
  <si>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</si>
  <si>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</si>
  <si>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</si>
  <si>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</si>
  <si>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</si>
  <si>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</si>
  <si>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</si>
  <si>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</si>
  <si>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</si>
  <si>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</si>
  <si>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</si>
  <si>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</si>
  <si>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</si>
  <si>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</si>
  <si>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</si>
  <si>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</si>
  <si>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</si>
  <si>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</si>
  <si>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</si>
  <si>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</si>
  <si>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</si>
  <si>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</si>
  <si>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</si>
  <si>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</si>
  <si>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</si>
  <si>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</si>
  <si>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</si>
  <si>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</si>
  <si>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</si>
  <si>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</si>
  <si>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</si>
  <si>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</si>
  <si>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</si>
  <si>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</si>
  <si>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</si>
  <si>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</si>
  <si>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</si>
  <si>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</si>
  <si>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</si>
  <si>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</si>
  <si>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</si>
  <si>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</si>
  <si>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</si>
  <si>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</si>
  <si>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</si>
  <si>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</si>
  <si>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</si>
  <si>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</si>
  <si>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</si>
  <si>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</si>
  <si>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</si>
  <si>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</si>
  <si>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</si>
  <si>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</si>
  <si>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</si>
  <si>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</si>
  <si>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</si>
  <si>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</si>
  <si>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</si>
  <si>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</si>
  <si>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</si>
  <si>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</si>
  <si>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</si>
  <si>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</si>
  <si>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</si>
  <si>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</si>
  <si>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</si>
  <si>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</si>
  <si>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</si>
  <si>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</si>
  <si>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</si>
  <si>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</si>
  <si>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</si>
  <si>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</si>
  <si>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</si>
  <si>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</si>
  <si>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</si>
  <si>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</si>
  <si>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</si>
  <si>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</si>
  <si>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</si>
  <si>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</si>
  <si>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</si>
  <si>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</si>
  <si>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</si>
  <si>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</si>
  <si>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</si>
  <si>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</si>
  <si>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</si>
  <si>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</si>
  <si>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</si>
  <si>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</si>
  <si>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</si>
  <si>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</si>
  <si>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</si>
  <si>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</si>
  <si>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</si>
  <si>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</si>
  <si>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</si>
  <si>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</si>
  <si>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</si>
  <si>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</si>
  <si>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</si>
  <si>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</si>
  <si>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</si>
  <si>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</si>
  <si>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</si>
  <si>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</si>
  <si>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</si>
  <si>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</si>
  <si>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</si>
  <si>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</si>
  <si>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</si>
  <si>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</si>
  <si>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</si>
  <si>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</si>
  <si>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</si>
  <si>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</si>
  <si>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</si>
  <si>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</si>
  <si>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</si>
  <si>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</si>
  <si>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</si>
  <si>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</si>
  <si>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</si>
  <si>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</si>
  <si>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</si>
  <si>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</si>
  <si>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</si>
  <si>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</si>
  <si>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</si>
  <si>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</si>
  <si>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</si>
  <si>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</si>
  <si>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</si>
  <si>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</si>
  <si>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</si>
  <si>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</si>
  <si>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</si>
  <si>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</si>
  <si>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</si>
  <si>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</si>
  <si>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</si>
  <si>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</si>
  <si>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</si>
  <si>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</si>
  <si>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</si>
  <si>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</si>
  <si>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</si>
  <si>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</si>
  <si>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</si>
  <si>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</si>
  <si>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</si>
  <si>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</si>
  <si>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</si>
  <si>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</si>
  <si>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</si>
  <si>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</si>
  <si>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</si>
  <si>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</si>
  <si>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</si>
  <si>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</si>
  <si>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</si>
  <si>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</si>
  <si>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</si>
  <si>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</si>
  <si>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</si>
  <si>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</si>
  <si>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</si>
  <si>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</si>
  <si>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</si>
  <si>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</si>
  <si>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</si>
  <si>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</si>
  <si>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</si>
  <si>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</si>
  <si>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</si>
  <si>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</si>
  <si>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</si>
  <si>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</si>
  <si>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</si>
  <si>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</si>
  <si>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</si>
  <si>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</si>
  <si>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</si>
  <si>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</si>
  <si>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</si>
  <si>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</si>
  <si>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</si>
  <si>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</si>
  <si>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</si>
  <si>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</si>
  <si>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</si>
  <si>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</si>
  <si>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</si>
  <si>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</si>
  <si>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</si>
  <si>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</si>
  <si>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</si>
  <si>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</si>
  <si>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</si>
  <si>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</si>
  <si>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</si>
  <si>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</si>
  <si>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</si>
  <si>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</si>
  <si>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</si>
  <si>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</si>
  <si>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</si>
  <si>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</si>
  <si>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</si>
  <si>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</si>
  <si>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</si>
  <si>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</si>
  <si>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</si>
  <si>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</si>
  <si>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</si>
  <si>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</si>
  <si>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</si>
  <si>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</si>
  <si>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</si>
  <si>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</si>
  <si>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</si>
  <si>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</si>
  <si>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</si>
  <si>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</si>
  <si>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</si>
  <si>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</si>
  <si>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</si>
  <si>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</si>
  <si>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</si>
  <si>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</si>
  <si>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</si>
  <si>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</si>
  <si>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</si>
  <si>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</si>
  <si>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</si>
  <si>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</si>
  <si>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</si>
  <si>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</si>
  <si>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</si>
  <si>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</si>
  <si>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</si>
  <si>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</si>
  <si>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</si>
  <si>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</si>
  <si>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</si>
  <si>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</si>
  <si>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</si>
  <si>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</si>
  <si>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</si>
  <si>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</si>
  <si>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</si>
  <si>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</si>
  <si>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</si>
  <si>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</si>
  <si>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</si>
  <si>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</si>
  <si>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</si>
  <si>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</si>
  <si>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</si>
  <si>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</si>
  <si>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</si>
  <si>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</si>
  <si>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</si>
  <si>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</si>
  <si>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</si>
  <si>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</si>
  <si>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</si>
  <si>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</si>
  <si>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</si>
  <si>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</si>
  <si>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</si>
  <si>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</si>
  <si>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</si>
  <si>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</si>
  <si>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</si>
  <si>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</si>
  <si>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</si>
  <si>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</si>
  <si>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</si>
  <si>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</si>
  <si>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</si>
  <si>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</si>
  <si>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</si>
  <si>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</si>
  <si>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</si>
  <si>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</si>
  <si>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</si>
  <si>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</si>
  <si>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</si>
  <si>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</si>
  <si>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</si>
  <si>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</si>
  <si>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</si>
  <si>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</si>
  <si>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</si>
  <si>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</si>
  <si>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</si>
  <si>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</si>
  <si>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</si>
  <si>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</si>
  <si>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</si>
  <si>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</si>
  <si>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</si>
  <si>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</si>
  <si>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</si>
  <si>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</si>
  <si>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</si>
  <si>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</si>
  <si>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</si>
  <si>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</si>
  <si>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</si>
  <si>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</si>
  <si>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</si>
  <si>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</si>
  <si>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</si>
  <si>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</si>
  <si>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</si>
  <si>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</si>
  <si>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</si>
  <si>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</si>
  <si>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</si>
  <si>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</si>
  <si>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</si>
  <si>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</si>
  <si>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</si>
  <si>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</si>
  <si>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</si>
  <si>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</si>
  <si>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</si>
  <si>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</si>
  <si>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</si>
  <si>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</si>
  <si>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</si>
  <si>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</si>
  <si>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</si>
  <si>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</si>
  <si>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</si>
  <si>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</si>
  <si>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</si>
  <si>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</si>
  <si>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</si>
  <si>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</si>
  <si>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</si>
  <si>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</si>
  <si>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</si>
  <si>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</si>
  <si>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</si>
  <si>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</si>
  <si>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</si>
  <si>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</si>
  <si>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</si>
  <si>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</si>
  <si>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</si>
  <si>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</si>
  <si>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</si>
  <si>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</si>
  <si>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</si>
  <si>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</si>
  <si>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</si>
  <si>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</si>
  <si>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</si>
  <si>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</si>
  <si>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</si>
  <si>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</si>
  <si>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</si>
  <si>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</si>
  <si>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</si>
  <si>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</si>
  <si>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</si>
  <si>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</si>
  <si>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</si>
  <si>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</si>
  <si>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</si>
  <si>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</si>
  <si>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</si>
  <si>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</si>
  <si>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</si>
  <si>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</si>
  <si>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</si>
  <si>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</si>
  <si>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</si>
  <si>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</si>
  <si>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</si>
  <si>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</si>
  <si>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</si>
  <si>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</si>
  <si>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</si>
  <si>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</si>
  <si>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</si>
  <si>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</si>
  <si>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</si>
  <si>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</si>
  <si>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</si>
  <si>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</si>
  <si>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</si>
  <si>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</si>
  <si>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</si>
  <si>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</si>
  <si>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</si>
  <si>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</si>
  <si>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</si>
  <si>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</si>
  <si>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</si>
  <si>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</si>
  <si>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</si>
  <si>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</si>
  <si>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</si>
  <si>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</si>
  <si>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</si>
  <si>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</si>
  <si>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</si>
  <si>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</si>
  <si>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</si>
  <si>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</si>
  <si>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</si>
  <si>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</si>
  <si>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</si>
  <si>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</si>
  <si>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</si>
  <si>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</si>
  <si>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</si>
  <si>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</si>
  <si>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</si>
  <si>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</si>
  <si>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</si>
  <si>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</si>
  <si>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</si>
  <si>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</si>
  <si>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</si>
  <si>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</si>
  <si>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</si>
  <si>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</si>
  <si>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</si>
  <si>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</si>
  <si>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</si>
  <si>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</si>
  <si>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</si>
  <si>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</si>
  <si>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</si>
  <si>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</si>
  <si>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</si>
  <si>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</si>
  <si>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</si>
  <si>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</si>
  <si>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</si>
  <si>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</si>
  <si>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</si>
  <si>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</si>
  <si>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</si>
  <si>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</si>
  <si>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</si>
  <si>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</si>
  <si>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</si>
  <si>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</si>
  <si>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</si>
  <si>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</si>
  <si>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</si>
  <si>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</si>
  <si>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</si>
  <si>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</si>
  <si>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</si>
  <si>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</si>
  <si>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</si>
  <si>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</si>
  <si>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</si>
  <si>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</si>
  <si>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</si>
  <si>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</si>
  <si>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</si>
  <si>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</si>
  <si>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</si>
  <si>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</si>
  <si>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</si>
  <si>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</si>
  <si>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</si>
  <si>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</si>
  <si>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</si>
  <si>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</si>
  <si>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</si>
  <si>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</si>
  <si>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</si>
  <si>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</si>
  <si>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</si>
  <si>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</si>
  <si>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</si>
  <si>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</si>
  <si>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</si>
  <si>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</si>
  <si>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</si>
  <si>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</si>
  <si>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</si>
  <si>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</si>
  <si>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</si>
  <si>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</si>
  <si>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</si>
  <si>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</si>
  <si>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</si>
  <si>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</si>
  <si>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</si>
  <si>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</si>
  <si>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</si>
  <si>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</si>
  <si>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</si>
  <si>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</si>
  <si>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</si>
  <si>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</si>
  <si>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</si>
  <si>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</si>
  <si>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</si>
  <si>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</si>
  <si>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</si>
  <si>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</si>
  <si>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</si>
  <si>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</si>
  <si>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</si>
  <si>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</si>
  <si>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</si>
  <si>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</si>
  <si>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</si>
  <si>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</si>
  <si>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</si>
  <si>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</si>
  <si>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</si>
  <si>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</si>
  <si>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</si>
  <si>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</si>
  <si>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</si>
  <si>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</si>
  <si>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</si>
  <si>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</si>
  <si>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</si>
  <si>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</si>
  <si>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</si>
  <si>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</si>
  <si>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</si>
  <si>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</si>
  <si>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</si>
  <si>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</si>
  <si>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</si>
  <si>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</si>
  <si>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</si>
  <si>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</si>
  <si>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</si>
  <si>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</si>
  <si>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</si>
  <si>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</si>
  <si>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</si>
  <si>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</si>
  <si>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</si>
  <si>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</si>
  <si>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</si>
  <si>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</si>
  <si>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</si>
  <si>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</si>
  <si>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</si>
  <si>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</si>
  <si>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</si>
  <si>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</si>
  <si>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</si>
  <si>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</si>
  <si>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</si>
  <si>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</si>
  <si>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</si>
  <si>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</si>
  <si>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</si>
  <si>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</si>
  <si>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</si>
  <si>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</si>
  <si>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</si>
  <si>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</si>
  <si>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</si>
  <si>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</si>
  <si>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</si>
  <si>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</si>
  <si>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</si>
  <si>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</si>
  <si>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</si>
  <si>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</si>
  <si>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</si>
  <si>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</si>
  <si>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</si>
  <si>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</si>
  <si>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</si>
  <si>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</si>
  <si>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</si>
  <si>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</si>
  <si>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</si>
  <si>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</si>
  <si>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</si>
  <si>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</si>
  <si>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</si>
  <si>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</si>
  <si>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</si>
  <si>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</si>
  <si>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</si>
  <si>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</si>
  <si>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</si>
  <si>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</si>
  <si>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</si>
  <si>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</si>
  <si>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</si>
  <si>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</si>
  <si>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</si>
  <si>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</si>
  <si>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</si>
  <si>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</si>
  <si>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</si>
  <si>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</si>
  <si>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</si>
  <si>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</si>
  <si>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</si>
  <si>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</si>
  <si>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</si>
  <si>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</si>
  <si>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</si>
  <si>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</si>
  <si>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</si>
  <si>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</si>
  <si>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</si>
  <si>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</si>
  <si>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</si>
  <si>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</si>
  <si>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</si>
  <si>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</si>
  <si>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</si>
  <si>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</si>
  <si>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</si>
  <si>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</si>
  <si>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</si>
  <si>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</si>
  <si>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</si>
  <si>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</si>
  <si>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</si>
  <si>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</si>
  <si>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</si>
  <si>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</si>
  <si>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</si>
  <si>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</si>
  <si>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</si>
  <si>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</si>
  <si>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</si>
  <si>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</si>
  <si>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</si>
  <si>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</si>
  <si>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</si>
  <si>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</si>
  <si>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</si>
  <si>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</si>
  <si>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</si>
  <si>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</si>
  <si>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</si>
  <si>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</si>
  <si>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</si>
  <si>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</si>
  <si>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</si>
  <si>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</si>
  <si>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</si>
  <si>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</si>
  <si>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</si>
  <si>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</si>
  <si>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</si>
  <si>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</si>
  <si>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</si>
  <si>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</si>
  <si>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</si>
  <si>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</si>
  <si>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</si>
  <si>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</si>
  <si>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</si>
  <si>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</si>
  <si>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</si>
  <si>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</si>
  <si>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</si>
  <si>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</si>
  <si>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</si>
  <si>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</si>
  <si>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</si>
  <si>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</si>
  <si>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</si>
  <si>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</si>
  <si>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</si>
  <si>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</si>
  <si>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</si>
  <si>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</si>
  <si>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</si>
  <si>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</si>
  <si>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</si>
  <si>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</si>
  <si>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</si>
  <si>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</si>
  <si>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</si>
  <si>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</si>
  <si>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</si>
  <si>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</si>
  <si>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</si>
  <si>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</si>
  <si>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</si>
  <si>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</si>
  <si>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</si>
  <si>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</si>
  <si>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</si>
  <si>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</si>
  <si>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</si>
  <si>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</si>
  <si>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</si>
  <si>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</si>
  <si>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</si>
  <si>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</si>
  <si>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</si>
  <si>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</si>
  <si>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</si>
  <si>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</si>
  <si>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</si>
  <si>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</si>
  <si>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</si>
  <si>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</si>
  <si>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</si>
  <si>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</si>
  <si>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</si>
  <si>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</si>
  <si>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</si>
  <si>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</si>
  <si>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</si>
  <si>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</si>
  <si>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</si>
  <si>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</si>
  <si>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</si>
  <si>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</si>
  <si>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</si>
  <si>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</si>
  <si>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</si>
  <si>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</si>
  <si>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</si>
  <si>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</si>
  <si>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</si>
  <si>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</si>
  <si>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</si>
  <si>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</si>
  <si>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</si>
  <si>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</si>
  <si>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</si>
  <si>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</si>
  <si>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</si>
  <si>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</si>
  <si>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</si>
  <si>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</si>
  <si>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</si>
  <si>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</si>
  <si>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</si>
  <si>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</si>
  <si>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</si>
  <si>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</si>
  <si>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</si>
  <si>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</si>
  <si>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</si>
  <si>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</si>
  <si>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</si>
  <si>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</si>
  <si>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</si>
  <si>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</si>
  <si>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</si>
  <si>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</si>
  <si>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</si>
  <si>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</si>
  <si>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</si>
  <si>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</si>
  <si>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</si>
  <si>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</si>
  <si>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</si>
  <si>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</si>
  <si>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</si>
  <si>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</si>
  <si>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</si>
  <si>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</si>
  <si>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</si>
  <si>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</si>
  <si>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</si>
  <si>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</si>
  <si>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</si>
  <si>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</si>
  <si>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</si>
  <si>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</si>
  <si>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</si>
  <si>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</si>
  <si>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</si>
  <si>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</si>
  <si>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</si>
  <si>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</si>
  <si>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</si>
  <si>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</si>
  <si>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</si>
  <si>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</si>
  <si>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</si>
  <si>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</si>
  <si>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</si>
  <si>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</si>
  <si>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</si>
  <si>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</si>
  <si>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</si>
  <si>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</si>
  <si>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</si>
  <si>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</si>
  <si>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</si>
  <si>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</si>
  <si>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</si>
  <si>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</si>
  <si>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</si>
  <si>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</si>
  <si>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</si>
  <si>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</si>
  <si>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</si>
  <si>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</si>
  <si>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</si>
  <si>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</si>
  <si>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</si>
  <si>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</si>
  <si>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</si>
  <si>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</si>
  <si>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</si>
  <si>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</si>
  <si>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</si>
  <si>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</si>
  <si>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</si>
  <si>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</si>
  <si>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</si>
  <si>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</si>
  <si>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</si>
  <si>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</si>
  <si>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</si>
  <si>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</si>
  <si>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</si>
  <si>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</si>
  <si>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</si>
  <si>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</si>
  <si>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</si>
  <si>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</si>
  <si>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</si>
  <si>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</si>
  <si>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</si>
  <si>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</si>
  <si>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</si>
  <si>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</si>
  <si>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</si>
  <si>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</si>
  <si>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</si>
  <si>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</si>
  <si>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</si>
  <si>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</si>
  <si>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</si>
  <si>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</si>
  <si>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</si>
  <si>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</si>
  <si>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</si>
  <si>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</si>
  <si>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</si>
  <si>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</si>
  <si>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</si>
  <si>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</si>
  <si>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</si>
  <si>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</si>
  <si>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</si>
  <si>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</si>
  <si>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</si>
  <si>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</si>
  <si>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</si>
  <si>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</si>
  <si>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</si>
  <si>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</si>
  <si>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</si>
  <si>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</si>
  <si>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</si>
  <si>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</si>
  <si>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</si>
  <si>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</si>
  <si>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</si>
  <si>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</si>
  <si>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</si>
  <si>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</si>
  <si>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</si>
  <si>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</si>
  <si>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</si>
  <si>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</si>
  <si>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</si>
  <si>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</si>
  <si>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</si>
  <si>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</si>
  <si>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</si>
  <si>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</si>
  <si>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</si>
  <si>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</si>
  <si>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</si>
  <si>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</si>
  <si>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</si>
  <si>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</si>
  <si>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</si>
  <si>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</si>
  <si>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</si>
  <si>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</si>
  <si>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</si>
  <si>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</si>
  <si>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</si>
  <si>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</si>
  <si>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</si>
  <si>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</si>
  <si>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</si>
  <si>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</si>
  <si>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</si>
  <si>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</si>
  <si>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</si>
  <si>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</si>
  <si>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</si>
  <si>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</si>
  <si>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</si>
  <si>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</si>
  <si>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</si>
  <si>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</si>
  <si>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</si>
  <si>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</si>
  <si>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</si>
  <si>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</si>
  <si>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</si>
  <si>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</si>
  <si>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</si>
  <si>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</si>
  <si>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</si>
  <si>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</si>
  <si>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</si>
  <si>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</si>
  <si>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</si>
  <si>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</si>
  <si>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</si>
  <si>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</si>
  <si>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</si>
  <si>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</si>
  <si>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</si>
  <si>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</si>
  <si>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</si>
  <si>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</si>
  <si>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</si>
  <si>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</si>
  <si>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</si>
  <si>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</si>
  <si>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</si>
  <si>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</si>
  <si>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</si>
  <si>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</si>
  <si>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</si>
  <si>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</si>
  <si>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</si>
  <si>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</si>
  <si>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</si>
  <si>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</si>
  <si>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</si>
  <si>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</si>
  <si>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</si>
  <si>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</si>
  <si>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</si>
  <si>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</si>
  <si>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</si>
  <si>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</si>
  <si>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</si>
  <si>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</si>
  <si>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</si>
  <si>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</si>
  <si>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</si>
  <si>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</si>
  <si>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</si>
  <si>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</si>
  <si>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</si>
  <si>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</si>
  <si>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</si>
  <si>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</si>
  <si>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</si>
  <si>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</si>
  <si>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</si>
  <si>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</si>
  <si>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</si>
  <si>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</si>
  <si>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</si>
  <si>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</si>
  <si>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</si>
  <si>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</si>
  <si>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</si>
  <si>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</si>
  <si>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</si>
  <si>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</si>
  <si>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</si>
  <si>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</si>
  <si>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</si>
  <si>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</si>
  <si>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</si>
  <si>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</si>
  <si>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</si>
  <si>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</si>
  <si>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</si>
  <si>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</si>
  <si>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</si>
  <si>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</si>
  <si>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</si>
  <si>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</si>
  <si>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</si>
  <si>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</si>
  <si>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</si>
  <si>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</si>
  <si>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</si>
  <si>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</si>
  <si>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</si>
  <si>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</si>
  <si>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</si>
  <si>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</si>
  <si>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</si>
  <si>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</si>
  <si>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</si>
  <si>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</si>
  <si>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</si>
  <si>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</si>
  <si>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</si>
  <si>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</si>
  <si>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</si>
  <si>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</si>
  <si>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</si>
  <si>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</si>
  <si>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</si>
  <si>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</si>
  <si>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</si>
  <si>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</si>
  <si>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</si>
  <si>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</si>
  <si>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</si>
  <si>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</si>
  <si>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</si>
  <si>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</si>
  <si>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</si>
  <si>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</si>
  <si>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</si>
  <si>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</si>
  <si>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</si>
  <si>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</si>
  <si>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</si>
  <si>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</si>
  <si>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</si>
  <si>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</si>
  <si>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</si>
  <si>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</si>
  <si>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</si>
  <si>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</si>
  <si>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</si>
  <si>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</si>
  <si>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</si>
  <si>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</si>
  <si>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</si>
  <si>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</si>
  <si>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</si>
  <si>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</si>
  <si>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</si>
  <si>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</si>
  <si>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</si>
  <si>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</si>
  <si>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</si>
  <si>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</si>
  <si>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</si>
  <si>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</si>
  <si>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</si>
  <si>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</si>
  <si>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</si>
  <si>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</si>
  <si>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</si>
  <si>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</si>
  <si>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</si>
  <si>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</si>
  <si>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</si>
  <si>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</si>
  <si>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</si>
  <si>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</si>
  <si>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</si>
  <si>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</si>
  <si>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</si>
  <si>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</si>
  <si>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</si>
  <si>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</si>
  <si>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</si>
  <si>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</si>
  <si>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</si>
  <si>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</si>
  <si>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</si>
  <si>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</si>
  <si>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</si>
  <si>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</si>
  <si>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</si>
  <si>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</si>
  <si>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</si>
  <si>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</si>
  <si>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</si>
  <si>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</si>
  <si>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</si>
  <si>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</si>
  <si>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</si>
  <si>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</si>
  <si>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</si>
  <si>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</si>
  <si>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</si>
  <si>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</si>
  <si>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</si>
  <si>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</si>
  <si>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</si>
  <si>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</si>
  <si>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</si>
  <si>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</si>
  <si>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</si>
  <si>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</si>
  <si>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</si>
  <si>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</si>
  <si>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</si>
  <si>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</si>
  <si>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</si>
  <si>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</si>
  <si>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</si>
  <si>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</si>
  <si>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</si>
  <si>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</si>
  <si>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</si>
  <si>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</si>
  <si>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</si>
  <si>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</si>
  <si>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</si>
  <si>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</si>
  <si>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</si>
  <si>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</si>
  <si>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</si>
  <si>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</si>
  <si>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</si>
  <si>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</si>
  <si>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</si>
  <si>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</si>
  <si>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</si>
  <si>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</si>
  <si>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</si>
  <si>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</si>
  <si>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</si>
  <si>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</si>
  <si>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</si>
  <si>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</si>
  <si>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</si>
  <si>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</si>
  <si>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</si>
  <si>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</si>
  <si>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</si>
  <si>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</si>
  <si>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</si>
  <si>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</si>
  <si>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</si>
  <si>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</si>
  <si>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</si>
  <si>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</si>
  <si>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</si>
  <si>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</si>
  <si>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</si>
  <si>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</si>
  <si>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</si>
  <si>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</si>
  <si>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</si>
  <si>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</si>
  <si>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</si>
  <si>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</si>
  <si>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</si>
  <si>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</si>
  <si>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</si>
  <si>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</si>
  <si>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</si>
  <si>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</si>
  <si>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</si>
  <si>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</si>
  <si>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</si>
  <si>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</si>
  <si>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</si>
  <si>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</si>
  <si>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</si>
  <si>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</si>
  <si>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</si>
  <si>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</si>
  <si>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</si>
  <si>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</si>
  <si>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</si>
  <si>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</si>
  <si>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</si>
  <si>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</si>
  <si>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</si>
  <si>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</si>
  <si>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</si>
  <si>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</si>
  <si>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</si>
  <si>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</si>
  <si>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</si>
  <si>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</si>
  <si>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</si>
  <si>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</si>
  <si>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</si>
  <si>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</si>
  <si>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</si>
  <si>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</si>
  <si>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</si>
  <si>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</si>
  <si>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</si>
  <si>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</si>
  <si>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</si>
  <si>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</si>
  <si>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</si>
  <si>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</si>
  <si>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</si>
  <si>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</si>
  <si>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</si>
  <si>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</si>
  <si>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</si>
  <si>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</si>
  <si>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</si>
  <si>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</si>
  <si>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</si>
  <si>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</si>
  <si>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</si>
  <si>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</si>
  <si>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</si>
  <si>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</si>
  <si>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</si>
  <si>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</si>
  <si>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</si>
  <si>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</si>
  <si>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</si>
  <si>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</si>
  <si>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</si>
  <si>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</si>
  <si>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</si>
  <si>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</si>
  <si>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</si>
  <si>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</si>
  <si>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</si>
  <si>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</si>
  <si>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</si>
  <si>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</si>
  <si>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</si>
  <si>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</si>
  <si>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</si>
  <si>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</si>
  <si>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</si>
  <si>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</si>
  <si>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</si>
  <si>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</si>
  <si>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</si>
  <si>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</si>
  <si>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</si>
  <si>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</si>
  <si>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</si>
  <si>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</si>
  <si>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</si>
  <si>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</si>
  <si>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</si>
  <si>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</si>
  <si>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</si>
  <si>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</si>
  <si>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</si>
  <si>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</si>
  <si>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</si>
  <si>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</si>
  <si>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</si>
  <si>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</si>
  <si>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</si>
  <si>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</si>
  <si>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</si>
  <si>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</si>
  <si>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</si>
  <si>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</si>
  <si>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</si>
  <si>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</si>
  <si>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</si>
  <si>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</si>
  <si>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</si>
  <si>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</si>
  <si>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</si>
  <si>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</si>
  <si>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</si>
  <si>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</si>
  <si>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</si>
  <si>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</si>
  <si>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</si>
  <si>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</si>
  <si>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</si>
  <si>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</si>
  <si>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</si>
  <si>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</si>
  <si>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</si>
  <si>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</si>
  <si>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</si>
  <si>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</si>
  <si>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</si>
  <si>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</si>
  <si>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</si>
  <si>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</si>
  <si>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</si>
  <si>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</si>
  <si>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</si>
  <si>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</si>
  <si>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</si>
  <si>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</si>
  <si>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</si>
  <si>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</si>
  <si>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</si>
  <si>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</si>
  <si>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</si>
  <si>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</si>
  <si>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</si>
  <si>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</si>
  <si>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</si>
  <si>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</si>
  <si>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</si>
  <si>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</si>
  <si>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</si>
  <si>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</si>
  <si>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</si>
  <si>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</si>
  <si>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</si>
  <si>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</si>
  <si>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</si>
  <si>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</si>
  <si>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</si>
  <si>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</si>
  <si>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</si>
  <si>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</si>
  <si>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</si>
  <si>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</si>
  <si>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</si>
  <si>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</si>
  <si>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</si>
  <si>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</si>
  <si>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</si>
  <si>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</si>
  <si>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</si>
  <si>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</si>
  <si>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</si>
  <si>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</si>
  <si>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</si>
  <si>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</si>
  <si>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</si>
  <si>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</si>
  <si>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</si>
  <si>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</si>
  <si>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</si>
  <si>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</si>
  <si>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</si>
  <si>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</si>
  <si>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</si>
  <si>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</si>
  <si>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</si>
  <si>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</si>
  <si>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</si>
  <si>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</si>
  <si>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</si>
  <si>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</si>
  <si>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</si>
  <si>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</si>
  <si>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</si>
  <si>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</si>
  <si>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</si>
  <si>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</si>
  <si>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</si>
  <si>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</si>
  <si>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</si>
  <si>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</si>
  <si>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</si>
  <si>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</si>
  <si>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</si>
  <si>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</si>
  <si>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</si>
  <si>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</si>
  <si>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</si>
  <si>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</si>
  <si>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</si>
  <si>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</si>
  <si>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</si>
  <si>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</si>
  <si>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</si>
  <si>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</si>
  <si>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</si>
  <si>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</si>
  <si>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</si>
  <si>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</si>
  <si>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</si>
  <si>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</si>
  <si>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</si>
  <si>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</si>
  <si>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</si>
  <si>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</si>
  <si>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</si>
  <si>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</si>
  <si>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</si>
  <si>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</si>
  <si>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</si>
  <si>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</si>
  <si>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</si>
  <si>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</si>
  <si>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</si>
  <si>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</si>
  <si>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</si>
  <si>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</si>
  <si>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</si>
  <si>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</si>
  <si>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</si>
  <si>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</si>
  <si>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</si>
  <si>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</si>
  <si>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</si>
  <si>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</si>
  <si>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</si>
  <si>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</si>
  <si>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</si>
  <si>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</si>
  <si>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</si>
  <si>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</si>
  <si>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</si>
  <si>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</si>
  <si>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</si>
  <si>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</si>
  <si>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</si>
  <si>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</si>
  <si>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</si>
  <si>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</si>
  <si>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</si>
  <si>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</si>
  <si>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</si>
  <si>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</si>
  <si>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</si>
  <si>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</si>
  <si>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</si>
  <si>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</si>
  <si>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</si>
  <si>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</si>
  <si>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</si>
  <si>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</si>
  <si>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</si>
  <si>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</si>
  <si>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</si>
  <si>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</si>
  <si>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</si>
  <si>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</si>
  <si>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</si>
  <si>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</si>
  <si>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</si>
  <si>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</si>
  <si>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</si>
  <si>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</si>
  <si>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</si>
  <si>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</si>
  <si>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</si>
  <si>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</si>
  <si>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</si>
  <si>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</si>
  <si>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</si>
  <si>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</si>
  <si>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</si>
  <si>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</si>
  <si>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</si>
  <si>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</si>
  <si>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</si>
  <si>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</si>
  <si>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</si>
  <si>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</si>
  <si>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</si>
  <si>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</si>
  <si>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</si>
  <si>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</si>
  <si>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</si>
  <si>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</si>
  <si>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</si>
  <si>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</si>
  <si>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</si>
  <si>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</si>
  <si>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</si>
  <si>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</si>
  <si>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</si>
  <si>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</si>
  <si>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</si>
  <si>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</si>
  <si>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</si>
  <si>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</si>
  <si>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</si>
  <si>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</si>
  <si>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</si>
  <si>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</si>
  <si>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</si>
  <si>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</si>
  <si>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</si>
  <si>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</si>
  <si>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</si>
  <si>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</si>
  <si>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</si>
  <si>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</si>
  <si>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</si>
  <si>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</si>
  <si>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</si>
  <si>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</si>
  <si>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</si>
  <si>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</si>
  <si>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</si>
  <si>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</si>
  <si>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</si>
  <si>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</si>
  <si>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</si>
  <si>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</si>
  <si>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</si>
  <si>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</si>
  <si>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</si>
  <si>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</si>
  <si>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</si>
  <si>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</si>
  <si>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</si>
  <si>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</si>
  <si>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</si>
  <si>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</si>
  <si>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</si>
  <si>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</si>
  <si>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</si>
  <si>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</si>
  <si>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</si>
  <si>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</si>
  <si>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</si>
  <si>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</si>
  <si>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</si>
  <si>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</si>
  <si>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</si>
  <si>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</si>
  <si>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</si>
  <si>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</si>
  <si>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</si>
  <si>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</si>
  <si>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</si>
  <si>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</si>
  <si>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</si>
  <si>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</si>
  <si>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</si>
  <si>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</si>
  <si>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</si>
  <si>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</si>
  <si>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</si>
  <si>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</si>
  <si>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</si>
  <si>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</si>
  <si>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</si>
  <si>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</si>
  <si>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</si>
  <si>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</si>
  <si>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</si>
  <si>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</si>
  <si>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</si>
  <si>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</si>
  <si>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</si>
  <si>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</si>
  <si>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</si>
  <si>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</si>
  <si>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</si>
  <si>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</si>
  <si>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</si>
  <si>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</si>
  <si>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</si>
  <si>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</si>
  <si>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</si>
  <si>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</si>
  <si>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</si>
  <si>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</si>
  <si>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</si>
  <si>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</si>
  <si>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</si>
  <si>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</si>
  <si>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</si>
  <si>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</si>
  <si>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</si>
  <si>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</si>
  <si>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</si>
  <si>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</si>
  <si>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</si>
  <si>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</si>
  <si>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</si>
  <si>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</si>
  <si>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</si>
  <si>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</si>
  <si>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</si>
  <si>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</si>
  <si>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</si>
  <si>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</si>
  <si>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</si>
  <si>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</si>
  <si>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</si>
  <si>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</si>
  <si>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</si>
  <si>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</si>
  <si>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</si>
  <si>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</si>
  <si>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</si>
  <si>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</si>
  <si>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</si>
  <si>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</si>
  <si>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</si>
  <si>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</si>
  <si>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</si>
  <si>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</si>
  <si>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</si>
  <si>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</si>
  <si>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</si>
  <si>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</si>
  <si>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</si>
  <si>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</si>
  <si>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</si>
  <si>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</si>
  <si>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</si>
  <si>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</si>
  <si>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</si>
  <si>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</si>
  <si>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</si>
  <si>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</si>
  <si>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</si>
  <si>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</si>
  <si>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</si>
  <si>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</si>
  <si>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</si>
  <si>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</si>
  <si>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</si>
  <si>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</si>
  <si>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</si>
  <si>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</si>
  <si>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</si>
  <si>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</si>
  <si>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</si>
  <si>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</si>
  <si>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</si>
  <si>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</si>
  <si>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</si>
  <si>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</si>
  <si>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</si>
  <si>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</si>
  <si>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</si>
  <si>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</si>
  <si>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</si>
  <si>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</si>
  <si>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</si>
  <si>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</si>
  <si>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</si>
  <si>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</si>
  <si>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</si>
  <si>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</si>
  <si>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</si>
  <si>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</si>
  <si>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</si>
  <si>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</si>
  <si>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</si>
  <si>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</si>
  <si>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</si>
  <si>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</si>
  <si>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</si>
  <si>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</si>
  <si>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</si>
  <si>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</si>
  <si>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</si>
  <si>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</si>
  <si>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</si>
  <si>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</si>
  <si>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</si>
  <si>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</si>
  <si>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</si>
  <si>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</si>
  <si>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</si>
  <si>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</si>
  <si>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</si>
  <si>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</si>
  <si>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</si>
  <si>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</si>
  <si>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</si>
  <si>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</si>
  <si>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</si>
  <si>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</si>
  <si>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</si>
  <si>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</si>
  <si>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</si>
  <si>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</si>
  <si>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</si>
  <si>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</si>
  <si>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</si>
  <si>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</si>
  <si>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</si>
  <si>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</si>
  <si>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</si>
  <si>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</si>
  <si>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</si>
  <si>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</si>
  <si>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</si>
  <si>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</si>
  <si>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</si>
  <si>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</si>
  <si>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</si>
  <si>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</si>
  <si>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</si>
  <si>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</si>
  <si>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</si>
  <si>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</si>
  <si>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</si>
  <si>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</si>
  <si>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</si>
  <si>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</si>
  <si>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</si>
  <si>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</si>
  <si>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</si>
  <si>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</si>
  <si>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</si>
  <si>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</si>
  <si>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</si>
  <si>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</si>
  <si>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</si>
  <si>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</si>
  <si>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</si>
  <si>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</si>
  <si>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</si>
  <si>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</si>
  <si>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</si>
  <si>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</si>
  <si>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</si>
  <si>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</si>
  <si>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</si>
  <si>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</si>
  <si>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</si>
  <si>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</si>
  <si>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</si>
  <si>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</si>
  <si>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</si>
  <si>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</si>
  <si>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</si>
  <si>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</si>
  <si>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</si>
  <si>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</si>
  <si>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</si>
  <si>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</si>
  <si>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</si>
  <si>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</si>
  <si>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</si>
  <si>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</si>
  <si>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</si>
  <si>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</si>
  <si>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</si>
  <si>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</si>
  <si>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</si>
  <si>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</si>
  <si>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</si>
  <si>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</si>
  <si>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</si>
  <si>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</si>
  <si>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</si>
  <si>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</si>
  <si>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</si>
  <si>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</si>
  <si>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</si>
  <si>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</si>
  <si>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</si>
  <si>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</si>
  <si>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</si>
  <si>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</si>
  <si>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</si>
  <si>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</si>
  <si>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</si>
  <si>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</si>
  <si>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</si>
  <si>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</si>
  <si>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</si>
  <si>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</si>
  <si>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</si>
  <si>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</si>
  <si>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</si>
  <si>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</si>
  <si>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</si>
  <si>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</si>
  <si>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</si>
  <si>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</si>
  <si>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</si>
  <si>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</si>
  <si>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</si>
  <si>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</si>
  <si>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</si>
  <si>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</si>
  <si>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</si>
  <si>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</si>
  <si>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</si>
  <si>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</si>
  <si>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</si>
  <si>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</si>
  <si>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</si>
  <si>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</si>
  <si>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</si>
  <si>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</si>
  <si>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</si>
  <si>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</si>
  <si>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</si>
  <si>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</si>
  <si>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</si>
  <si>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</si>
  <si>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</si>
  <si>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</si>
  <si>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</si>
  <si>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</si>
  <si>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</si>
  <si>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</si>
  <si>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</si>
  <si>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</si>
  <si>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</si>
  <si>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</si>
  <si>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</si>
  <si>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</si>
  <si>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</si>
  <si>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</si>
  <si>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</si>
  <si>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</si>
  <si>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</si>
  <si>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</si>
  <si>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</si>
  <si>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</si>
  <si>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</si>
  <si>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</si>
  <si>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</si>
  <si>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</si>
  <si>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</si>
  <si>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</si>
  <si>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</si>
  <si>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</si>
  <si>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</si>
  <si>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</si>
  <si>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</si>
  <si>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</si>
  <si>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</si>
  <si>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</si>
  <si>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</si>
  <si>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</si>
  <si>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</si>
  <si>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</si>
  <si>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</si>
  <si>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</si>
  <si>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</si>
  <si>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</si>
  <si>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</si>
  <si>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</si>
  <si>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</si>
  <si>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</si>
  <si>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</si>
  <si>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</si>
  <si>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</si>
  <si>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</si>
  <si>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</si>
  <si>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</si>
  <si>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</si>
  <si>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</si>
  <si>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</si>
  <si>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</si>
  <si>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</si>
  <si>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</si>
  <si>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</si>
  <si>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</si>
  <si>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</si>
  <si>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</si>
  <si>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</si>
  <si>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</si>
  <si>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</si>
  <si>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</si>
  <si>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</si>
  <si>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</si>
  <si>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</si>
  <si>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</si>
  <si>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</si>
  <si>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</si>
  <si>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</si>
  <si>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</si>
  <si>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</si>
  <si>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</si>
  <si>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</si>
  <si>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</si>
  <si>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</si>
  <si>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</si>
  <si>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</si>
  <si>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</si>
  <si>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</si>
  <si>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</si>
  <si>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</si>
  <si>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</si>
  <si>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</si>
  <si>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</si>
  <si>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</si>
  <si>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</si>
  <si>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</si>
  <si>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</si>
  <si>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</si>
  <si>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</si>
  <si>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</si>
  <si>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</si>
  <si>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</si>
  <si>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</si>
  <si>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</si>
  <si>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</si>
  <si>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</si>
  <si>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</si>
  <si>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</si>
  <si>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</si>
  <si>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</si>
  <si>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</si>
  <si>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</si>
  <si>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</si>
  <si>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</si>
  <si>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</si>
  <si>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</si>
  <si>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</si>
  <si>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</si>
  <si>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</si>
  <si>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</si>
  <si>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</si>
  <si>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</si>
  <si>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</si>
  <si>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</si>
  <si>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</si>
  <si>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</si>
  <si>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</si>
  <si>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</si>
  <si>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</si>
  <si>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</si>
  <si>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</si>
  <si>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</si>
  <si>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</si>
  <si>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</si>
  <si>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</si>
  <si>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</si>
  <si>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</si>
  <si>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</si>
  <si>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</si>
  <si>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</si>
  <si>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</si>
  <si>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</si>
  <si>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</si>
  <si>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</si>
  <si>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</si>
  <si>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</si>
  <si>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</si>
  <si>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</si>
  <si>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</si>
  <si>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</si>
  <si>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</si>
  <si>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</si>
  <si>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</si>
  <si>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</si>
  <si>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</si>
  <si>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</si>
  <si>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</si>
  <si>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</si>
  <si>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</si>
  <si>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</si>
  <si>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</si>
  <si>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</si>
  <si>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</si>
  <si>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</si>
  <si>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</si>
  <si>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</si>
  <si>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</si>
  <si>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</si>
  <si>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</si>
  <si>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</si>
  <si>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</si>
  <si>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</si>
  <si>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</si>
  <si>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</si>
  <si>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</si>
  <si>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</si>
  <si>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</si>
  <si>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</si>
  <si>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</si>
  <si>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</si>
  <si>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</si>
  <si>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</si>
  <si>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</si>
  <si>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</si>
  <si>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</si>
  <si>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</si>
  <si>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</si>
  <si>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</si>
  <si>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</si>
  <si>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</si>
  <si>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</si>
  <si>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</si>
  <si>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</si>
  <si>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</si>
  <si>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</si>
  <si>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</si>
  <si>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</si>
  <si>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</si>
  <si>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</si>
  <si>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</si>
  <si>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</si>
  <si>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</si>
  <si>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</si>
  <si>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</si>
  <si>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</si>
  <si>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</si>
  <si>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</si>
  <si>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</si>
  <si>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</si>
  <si>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</si>
  <si>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</si>
  <si>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</si>
  <si>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</si>
  <si>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</si>
  <si>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</si>
  <si>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</si>
  <si>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</si>
  <si>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</si>
  <si>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</si>
  <si>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</si>
  <si>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</si>
  <si>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</si>
  <si>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</si>
  <si>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</si>
  <si>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</si>
  <si>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</si>
  <si>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</si>
  <si>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</si>
  <si>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</si>
  <si>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</si>
  <si>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</si>
  <si>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</si>
  <si>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</si>
  <si>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</si>
  <si>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</si>
  <si>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</si>
  <si>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</si>
  <si>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</si>
  <si>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</si>
  <si>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</si>
  <si>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</si>
  <si>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</si>
  <si>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</si>
  <si>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</si>
  <si>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</si>
  <si>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</si>
  <si>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</si>
  <si>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</si>
  <si>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</si>
  <si>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</si>
  <si>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</si>
  <si>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</si>
  <si>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</si>
  <si>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</si>
  <si>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</si>
  <si>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</si>
  <si>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</si>
  <si>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</si>
  <si>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</si>
  <si>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</si>
  <si>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</si>
  <si>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</si>
  <si>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</si>
  <si>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</si>
  <si>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</si>
  <si>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</si>
  <si>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</si>
  <si>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</si>
  <si>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</si>
  <si>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</si>
  <si>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</si>
  <si>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</si>
  <si>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</si>
  <si>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</si>
  <si>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</si>
  <si>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</si>
  <si>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</si>
  <si>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</si>
  <si>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</si>
  <si>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</si>
  <si>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</si>
  <si>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</si>
  <si>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</si>
  <si>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</si>
  <si>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</si>
  <si>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</si>
  <si>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</si>
  <si>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</si>
  <si>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</si>
  <si>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</si>
  <si>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</si>
  <si>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</si>
  <si>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</si>
  <si>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</si>
  <si>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</si>
  <si>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</si>
  <si>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</si>
  <si>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</si>
  <si>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</si>
  <si>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</si>
  <si>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</si>
  <si>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</si>
  <si>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</si>
  <si>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</si>
  <si>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</si>
  <si>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</si>
  <si>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</si>
  <si>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</si>
  <si>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</si>
  <si>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</si>
  <si>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</si>
  <si>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</si>
  <si>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</si>
  <si>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</si>
  <si>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</si>
  <si>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</si>
  <si>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</si>
  <si>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</si>
  <si>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</si>
  <si>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</si>
  <si>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</si>
  <si>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</si>
  <si>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</si>
  <si>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</si>
  <si>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</si>
  <si>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</si>
  <si>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</si>
  <si>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</si>
  <si>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</si>
  <si>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</si>
  <si>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</si>
  <si>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</si>
  <si>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</si>
  <si>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</si>
  <si>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</si>
  <si>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</si>
  <si>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</si>
  <si>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</si>
  <si>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</si>
  <si>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</si>
  <si>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</si>
  <si>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</si>
  <si>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</si>
  <si>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</si>
  <si>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</si>
  <si>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</si>
  <si>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</si>
  <si>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</si>
  <si>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</si>
  <si>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</si>
  <si>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</si>
  <si>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</si>
  <si>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</si>
  <si>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</si>
  <si>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</si>
  <si>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</si>
  <si>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</si>
  <si>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</si>
  <si>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</si>
  <si>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</si>
  <si>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</si>
  <si>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</si>
  <si>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</si>
  <si>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</si>
  <si>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</si>
  <si>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</si>
  <si>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</si>
  <si>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</si>
  <si>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</si>
  <si>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</si>
  <si>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</si>
  <si>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</si>
  <si>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</si>
  <si>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</si>
  <si>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</si>
  <si>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</si>
  <si>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</si>
  <si>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</si>
  <si>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</si>
  <si>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</si>
  <si>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</si>
  <si>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</si>
  <si>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</si>
  <si>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</si>
  <si>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</si>
  <si>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</si>
  <si>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</si>
  <si>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</si>
  <si>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</si>
  <si>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</si>
  <si>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</si>
  <si>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</si>
  <si>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</si>
  <si>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</si>
  <si>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</si>
  <si>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</si>
  <si>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</si>
  <si>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</si>
  <si>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</si>
  <si>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</si>
  <si>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</si>
  <si>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</si>
  <si>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</si>
  <si>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</si>
  <si>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</si>
  <si>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</si>
  <si>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</si>
  <si>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</si>
  <si>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</si>
  <si>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</si>
  <si>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</si>
  <si>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</si>
  <si>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</si>
  <si>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</si>
  <si>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</si>
  <si>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</si>
  <si>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</si>
  <si>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</si>
  <si>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</si>
  <si>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</si>
  <si>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</si>
  <si>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</si>
  <si>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</si>
  <si>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</si>
  <si>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</si>
  <si>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</si>
  <si>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</si>
  <si>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</si>
  <si>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</si>
  <si>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</si>
  <si>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</si>
  <si>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</si>
  <si>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</si>
  <si>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</si>
  <si>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</si>
  <si>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</si>
  <si>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</si>
  <si>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</si>
  <si>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</si>
  <si>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</si>
  <si>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</si>
  <si>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</si>
  <si>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</si>
  <si>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</si>
  <si>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</si>
  <si>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</si>
  <si>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</si>
  <si>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</si>
  <si>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</si>
  <si>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</si>
  <si>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</si>
  <si>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</si>
  <si>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</si>
  <si>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</si>
  <si>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</si>
  <si>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</si>
  <si>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</si>
  <si>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</si>
  <si>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</si>
  <si>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</si>
  <si>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</si>
  <si>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</si>
  <si>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</si>
  <si>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</si>
  <si>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</si>
  <si>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</si>
  <si>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</si>
  <si>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</si>
  <si>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</si>
  <si>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</si>
  <si>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</si>
  <si>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</si>
  <si>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</si>
  <si>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</si>
  <si>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</si>
  <si>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</si>
  <si>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</si>
  <si>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</si>
  <si>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</si>
  <si>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</si>
  <si>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</si>
  <si>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</si>
  <si>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</si>
  <si>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</si>
  <si>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</si>
  <si>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</si>
  <si>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</si>
  <si>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</si>
  <si>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</si>
  <si>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</si>
  <si>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</si>
  <si>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</si>
  <si>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</si>
  <si>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</si>
  <si>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</si>
  <si>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</si>
  <si>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</si>
  <si>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</si>
  <si>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</si>
  <si>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</si>
  <si>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</si>
  <si>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</si>
  <si>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</si>
  <si>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</si>
  <si>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</si>
  <si>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</si>
  <si>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</si>
  <si>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</si>
  <si>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</si>
  <si>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</si>
  <si>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</si>
  <si>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</si>
  <si>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</si>
  <si>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</si>
  <si>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</si>
  <si>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</si>
  <si>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</si>
  <si>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</si>
  <si>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</si>
  <si>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</si>
  <si>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</si>
  <si>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</si>
  <si>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</si>
  <si>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</si>
  <si>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</si>
  <si>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</si>
  <si>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</si>
  <si>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</si>
  <si>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</si>
  <si>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</si>
  <si>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</si>
  <si>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</si>
  <si>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</si>
  <si>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</si>
  <si>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</si>
  <si>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</si>
  <si>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</si>
  <si>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</si>
  <si>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</si>
  <si>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</si>
  <si>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</si>
  <si>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</si>
  <si>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</si>
  <si>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</si>
  <si>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</si>
  <si>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</si>
  <si>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</si>
  <si>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</si>
  <si>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</si>
  <si>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</si>
  <si>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</si>
  <si>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</si>
  <si>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</si>
  <si>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</si>
  <si>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</si>
  <si>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</si>
  <si>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</si>
  <si>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</si>
  <si>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</si>
  <si>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</si>
  <si>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</si>
  <si>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</si>
  <si>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</si>
  <si>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</si>
  <si>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</si>
  <si>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</si>
  <si>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</si>
  <si>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</si>
  <si>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</si>
  <si>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</si>
  <si>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</si>
  <si>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</si>
  <si>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</si>
  <si>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</si>
  <si>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</si>
  <si>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</si>
  <si>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</si>
  <si>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</si>
  <si>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</si>
  <si>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</si>
  <si>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</si>
  <si>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</si>
  <si>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</si>
  <si>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</si>
  <si>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</si>
  <si>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</si>
  <si>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</si>
  <si>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</si>
  <si>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</si>
  <si>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</si>
  <si>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</si>
  <si>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</si>
  <si>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</si>
  <si>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</si>
  <si>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</si>
  <si>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</si>
  <si>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</si>
  <si>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</si>
  <si>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</si>
  <si>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</si>
  <si>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</si>
  <si>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</si>
  <si>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</si>
  <si>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</si>
  <si>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</si>
  <si>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</si>
  <si>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</si>
  <si>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</si>
  <si>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</si>
  <si>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</si>
  <si>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</si>
  <si>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</si>
  <si>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</si>
  <si>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</si>
  <si>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</si>
  <si>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</si>
  <si>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</si>
  <si>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</si>
  <si>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</si>
  <si>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</si>
  <si>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</si>
  <si>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</si>
  <si>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</si>
  <si>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</si>
  <si>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</si>
  <si>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</si>
  <si>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</si>
  <si>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</si>
  <si>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</si>
  <si>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</si>
  <si>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</si>
  <si>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</si>
  <si>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</si>
  <si>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</si>
  <si>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</si>
  <si>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</si>
  <si>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</si>
  <si>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</si>
  <si>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</si>
  <si>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</si>
  <si>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</si>
  <si>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</si>
  <si>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</si>
  <si>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</si>
  <si>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</si>
  <si>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</si>
  <si>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</si>
  <si>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</si>
  <si>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</si>
  <si>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</si>
  <si>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</si>
  <si>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</si>
  <si>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</si>
  <si>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</si>
  <si>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</si>
  <si>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</si>
  <si>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</si>
  <si>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</si>
  <si>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</si>
  <si>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</si>
  <si>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</si>
  <si>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</si>
  <si>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</si>
  <si>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</si>
  <si>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</si>
  <si>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</si>
  <si>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</si>
  <si>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</si>
  <si>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</si>
  <si>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</si>
  <si>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</si>
  <si>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</si>
  <si>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</si>
  <si>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</si>
  <si>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</si>
  <si>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</si>
  <si>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</si>
  <si>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</si>
  <si>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</si>
  <si>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</si>
  <si>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</si>
  <si>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</si>
  <si>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</si>
  <si>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</si>
  <si>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</si>
  <si>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</si>
  <si>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</si>
  <si>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</si>
  <si>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</si>
  <si>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</si>
  <si>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</si>
  <si>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</si>
  <si>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</si>
  <si>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</si>
  <si>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</si>
  <si>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</si>
  <si>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</si>
  <si>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</si>
  <si>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</si>
  <si>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</si>
  <si>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</si>
  <si>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</si>
  <si>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</si>
  <si>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</si>
  <si>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</si>
  <si>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</si>
  <si>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</si>
  <si>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</si>
  <si>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</si>
  <si>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</si>
  <si>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</si>
  <si>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</si>
  <si>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</si>
  <si>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</si>
  <si>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</si>
  <si>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</si>
  <si>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</si>
  <si>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</si>
  <si>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</si>
  <si>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</si>
  <si>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</si>
  <si>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</si>
  <si>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</si>
  <si>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</si>
  <si>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</si>
  <si>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</si>
  <si>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</si>
  <si>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</si>
  <si>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</si>
  <si>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</si>
  <si>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</si>
  <si>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</si>
  <si>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</si>
  <si>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</si>
  <si>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</si>
  <si>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</si>
  <si>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</si>
  <si>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</si>
  <si>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</si>
  <si>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</si>
  <si>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</si>
  <si>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</si>
  <si>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</si>
  <si>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</si>
  <si>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</si>
  <si>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</si>
  <si>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</si>
  <si>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</si>
  <si>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</si>
  <si>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</si>
  <si>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</si>
  <si>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</si>
  <si>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</si>
  <si>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</si>
  <si>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</si>
  <si>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</si>
  <si>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</si>
  <si>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</si>
  <si>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</si>
  <si>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</si>
  <si>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</si>
  <si>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</si>
  <si>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</si>
  <si>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</si>
  <si>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</si>
  <si>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</si>
  <si>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</si>
  <si>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</si>
  <si>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</si>
  <si>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</si>
  <si>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</si>
  <si>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</si>
  <si>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</si>
  <si>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</si>
  <si>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</si>
  <si>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</si>
  <si>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</si>
  <si>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</si>
  <si>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</si>
  <si>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</si>
  <si>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</si>
  <si>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</si>
  <si>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</si>
  <si>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</si>
  <si>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</si>
  <si>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</si>
  <si>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</si>
  <si>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</si>
  <si>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</si>
  <si>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</si>
  <si>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</si>
  <si>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</si>
  <si>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</si>
  <si>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</si>
  <si>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</si>
  <si>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</si>
  <si>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</si>
  <si>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</si>
  <si>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</si>
  <si>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</si>
  <si>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</si>
  <si>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</si>
  <si>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</si>
  <si>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</si>
  <si>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</si>
  <si>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</si>
  <si>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</si>
  <si>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</si>
  <si>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</si>
  <si>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</si>
  <si>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</si>
  <si>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</si>
  <si>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</si>
  <si>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</si>
  <si>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</si>
  <si>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</si>
  <si>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</si>
  <si>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</si>
  <si>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</si>
  <si>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</si>
  <si>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</si>
  <si>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</si>
  <si>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</si>
  <si>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</si>
  <si>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</si>
  <si>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</si>
  <si>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</si>
  <si>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</si>
  <si>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</si>
  <si>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</si>
  <si>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</si>
  <si>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</si>
  <si>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</si>
  <si>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</si>
  <si>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</si>
  <si>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</si>
  <si>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</si>
  <si>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</si>
  <si>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</si>
  <si>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</si>
  <si>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</si>
  <si>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</si>
  <si>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</si>
  <si>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</si>
  <si>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</si>
  <si>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</si>
  <si>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</si>
  <si>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</si>
  <si>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</si>
  <si>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</si>
  <si>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</si>
  <si>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</si>
  <si>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</si>
  <si>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</si>
  <si>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</si>
  <si>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</si>
  <si>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</si>
  <si>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</si>
  <si>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</si>
  <si>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</si>
  <si>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</si>
  <si>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</si>
  <si>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</si>
  <si>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</si>
  <si>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</si>
  <si>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</si>
  <si>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</si>
  <si>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</si>
  <si>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</si>
  <si>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</si>
  <si>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</si>
  <si>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</si>
  <si>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</si>
  <si>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</si>
  <si>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</si>
  <si>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</si>
  <si>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</si>
  <si>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</si>
  <si>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</si>
  <si>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</si>
  <si>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</si>
  <si>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</si>
  <si>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</si>
  <si>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</si>
  <si>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</si>
  <si>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</si>
  <si>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</si>
  <si>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</si>
  <si>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</si>
  <si>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</si>
  <si>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</si>
  <si>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</si>
  <si>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</si>
  <si>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</si>
  <si>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</si>
  <si>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</si>
  <si>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</si>
  <si>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</si>
  <si>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</si>
  <si>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</si>
  <si>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</si>
  <si>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</si>
  <si>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</si>
  <si>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</si>
  <si>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</si>
  <si>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</si>
  <si>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</si>
  <si>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</si>
  <si>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</si>
  <si>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</si>
  <si>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</si>
  <si>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</si>
  <si>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</si>
  <si>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</si>
  <si>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</si>
  <si>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</si>
  <si>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</si>
  <si>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</si>
  <si>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</si>
  <si>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</si>
  <si>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</si>
  <si>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</si>
  <si>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</si>
  <si>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</si>
  <si>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</si>
  <si>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</si>
  <si>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</si>
  <si>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</si>
  <si>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</si>
  <si>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</si>
  <si>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</si>
  <si>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</si>
  <si>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</si>
  <si>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</si>
  <si>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</si>
  <si>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</si>
  <si>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</si>
  <si>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</si>
  <si>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</si>
  <si>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</si>
  <si>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</si>
  <si>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</si>
  <si>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</si>
  <si>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</si>
  <si>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</si>
  <si>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</si>
  <si>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</si>
  <si>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</si>
  <si>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</si>
  <si>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</si>
  <si>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</si>
  <si>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</si>
  <si>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</si>
  <si>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</si>
  <si>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</si>
  <si>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</si>
  <si>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</si>
  <si>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</si>
  <si>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</si>
  <si>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</si>
  <si>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</si>
  <si>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</si>
  <si>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</si>
  <si>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</si>
  <si>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</si>
  <si>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</si>
  <si>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</si>
  <si>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</si>
  <si>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</si>
  <si>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</si>
  <si>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</si>
  <si>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</si>
  <si>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</si>
  <si>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</si>
  <si>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</si>
  <si>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</si>
  <si>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</si>
  <si>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</si>
  <si>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</si>
  <si>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</si>
  <si>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</si>
  <si>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</si>
  <si>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</si>
  <si>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</si>
  <si>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</si>
  <si>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</si>
  <si>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</si>
  <si>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</si>
  <si>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</si>
  <si>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</si>
  <si>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</si>
  <si>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</si>
  <si>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</si>
  <si>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</si>
  <si>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</si>
  <si>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</si>
  <si>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</si>
  <si>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</si>
  <si>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</si>
  <si>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</si>
  <si>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</si>
  <si>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</si>
  <si>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</si>
  <si>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</si>
  <si>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</si>
  <si>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</si>
  <si>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</si>
  <si>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</si>
  <si>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</si>
  <si>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</si>
  <si>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</si>
  <si>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</si>
  <si>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</si>
  <si>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</si>
  <si>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</si>
  <si>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</si>
  <si>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</si>
  <si>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</si>
  <si>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</si>
  <si>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</si>
  <si>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</si>
  <si>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</si>
  <si>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</si>
  <si>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</si>
  <si>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</si>
  <si>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</si>
  <si>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</si>
  <si>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</si>
  <si>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</si>
  <si>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</si>
  <si>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</si>
  <si>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</si>
  <si>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</si>
  <si>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</si>
  <si>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</si>
  <si>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</si>
  <si>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</si>
  <si>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</si>
  <si>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</si>
  <si>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</si>
  <si>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</si>
  <si>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</si>
  <si>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</si>
  <si>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</si>
  <si>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</si>
  <si>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</si>
  <si>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</si>
  <si>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</si>
  <si>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</si>
  <si>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</si>
  <si>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</si>
  <si>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</si>
  <si>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</si>
  <si>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</si>
  <si>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</si>
  <si>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</si>
  <si>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</si>
  <si>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</si>
  <si>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</si>
  <si>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</si>
  <si>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</si>
  <si>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</si>
  <si>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</si>
  <si>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</si>
  <si>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</si>
  <si>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</si>
  <si>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</si>
  <si>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</si>
  <si>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</si>
  <si>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</si>
  <si>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</si>
  <si>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</si>
  <si>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</si>
  <si>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</si>
  <si>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</si>
  <si>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</si>
  <si>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</si>
  <si>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</si>
  <si>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</si>
  <si>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</si>
  <si>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</si>
  <si>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</si>
  <si>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</si>
  <si>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</si>
  <si>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</si>
  <si>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</si>
  <si>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</si>
  <si>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</si>
  <si>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</si>
  <si>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</si>
  <si>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</si>
  <si>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</si>
  <si>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</si>
  <si>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</si>
  <si>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</si>
  <si>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</si>
  <si>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</si>
  <si>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</si>
  <si>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</si>
  <si>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</si>
  <si>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</si>
  <si>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</si>
  <si>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</si>
  <si>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</si>
  <si>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</si>
  <si>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</si>
  <si>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</si>
  <si>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</si>
  <si>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</si>
  <si>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</si>
  <si>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</si>
  <si>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</si>
  <si>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</si>
  <si>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</si>
  <si>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</si>
  <si>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</si>
  <si>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</si>
  <si>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</si>
  <si>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</si>
  <si>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</si>
  <si>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</si>
  <si>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</si>
  <si>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</si>
  <si>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</si>
  <si>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</si>
  <si>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</si>
  <si>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</si>
  <si>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</si>
  <si>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</si>
  <si>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</si>
  <si>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</si>
  <si>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</si>
  <si>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</si>
  <si>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</si>
  <si>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</si>
  <si>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</si>
  <si>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</si>
  <si>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</si>
  <si>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</si>
  <si>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</si>
  <si>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</si>
  <si>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</si>
  <si>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</si>
  <si>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</si>
  <si>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</si>
  <si>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</si>
  <si>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</si>
  <si>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</si>
  <si>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</si>
  <si>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</si>
  <si>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</si>
  <si>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</si>
  <si>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</si>
  <si>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</si>
  <si>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</si>
  <si>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</si>
  <si>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</si>
  <si>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</si>
  <si>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</si>
  <si>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</si>
  <si>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</si>
  <si>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</si>
  <si>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</si>
  <si>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</si>
  <si>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</si>
  <si>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</si>
  <si>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</si>
  <si>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</si>
  <si>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</si>
  <si>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</si>
  <si>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</si>
  <si>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</si>
  <si>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</si>
  <si>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</si>
  <si>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</si>
  <si>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</si>
  <si>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</si>
  <si>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</si>
  <si>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</si>
  <si>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</si>
  <si>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</si>
  <si>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</si>
  <si>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</si>
  <si>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</si>
  <si>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</si>
  <si>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</si>
  <si>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</si>
  <si>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</si>
  <si>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</si>
  <si>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</si>
  <si>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</si>
  <si>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</si>
  <si>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</si>
  <si>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</si>
  <si>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</si>
  <si>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</si>
  <si>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</si>
  <si>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</si>
  <si>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</si>
  <si>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</si>
  <si>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</si>
  <si>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</si>
  <si>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</si>
  <si>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</si>
  <si>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</si>
  <si>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</si>
  <si>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</si>
  <si>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</si>
  <si>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</si>
  <si>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</si>
  <si>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</si>
  <si>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</si>
  <si>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</si>
  <si>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</si>
  <si>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</si>
  <si>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</si>
  <si>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</si>
  <si>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</si>
  <si>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</si>
  <si>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</si>
  <si>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</si>
  <si>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</si>
  <si>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</si>
  <si>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</si>
  <si>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</si>
  <si>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</si>
  <si>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</si>
  <si>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</si>
  <si>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</si>
  <si>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</si>
  <si>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</si>
  <si>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</si>
  <si>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</si>
  <si>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</si>
  <si>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</si>
  <si>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</si>
  <si>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</si>
  <si>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</si>
  <si>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</si>
  <si>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</si>
  <si>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</si>
  <si>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</si>
  <si>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</si>
  <si>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</si>
  <si>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</si>
  <si>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</si>
  <si>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</si>
  <si>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</si>
  <si>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</si>
  <si>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</si>
  <si>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</si>
  <si>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</si>
  <si>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</si>
  <si>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</si>
  <si>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</si>
  <si>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</si>
  <si>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</si>
  <si>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</si>
  <si>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</si>
  <si>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</si>
  <si>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</si>
  <si>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</si>
  <si>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</si>
  <si>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</si>
  <si>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</si>
  <si>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</si>
  <si>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</si>
  <si>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</si>
  <si>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</si>
  <si>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</si>
  <si>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</si>
  <si>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</si>
  <si>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</si>
  <si>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</si>
  <si>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</si>
  <si>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</si>
  <si>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</si>
  <si>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</si>
  <si>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</si>
  <si>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</si>
  <si>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</si>
  <si>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</si>
  <si>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</si>
  <si>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</si>
  <si>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</si>
  <si>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</si>
  <si>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</si>
  <si>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</si>
  <si>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</si>
  <si>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</si>
  <si>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</si>
  <si>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</si>
  <si>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</si>
  <si>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</si>
  <si>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</si>
  <si>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</si>
  <si>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</si>
  <si>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</si>
  <si>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</si>
  <si>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</si>
  <si>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</si>
  <si>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</si>
  <si>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</si>
  <si>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</si>
  <si>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</si>
  <si>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</si>
  <si>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</si>
  <si>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</si>
  <si>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</si>
  <si>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</si>
  <si>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</si>
  <si>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</si>
  <si>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</si>
  <si>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</si>
  <si>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</si>
  <si>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</si>
  <si>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</si>
  <si>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</si>
  <si>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</si>
  <si>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</si>
  <si>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</si>
  <si>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</si>
  <si>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</si>
  <si>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</si>
  <si>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</si>
  <si>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</si>
  <si>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</si>
  <si>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</si>
  <si>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</si>
  <si>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</si>
  <si>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</si>
  <si>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</si>
  <si>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</si>
  <si>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</si>
  <si>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</si>
  <si>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</si>
  <si>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</si>
  <si>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</si>
  <si>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</si>
  <si>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</si>
  <si>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</si>
  <si>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</si>
  <si>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</si>
  <si>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</si>
  <si>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</si>
  <si>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</si>
  <si>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</si>
  <si>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</si>
  <si>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</si>
  <si>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</si>
  <si>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</si>
  <si>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</si>
  <si>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</si>
  <si>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</si>
  <si>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</si>
  <si>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</si>
  <si>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</si>
  <si>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</si>
  <si>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</si>
  <si>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</si>
  <si>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</si>
  <si>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</si>
  <si>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</si>
  <si>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</si>
  <si>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</si>
  <si>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</si>
  <si>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</si>
  <si>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</si>
  <si>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</si>
  <si>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</si>
  <si>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</si>
  <si>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</si>
  <si>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</si>
  <si>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</si>
  <si>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</si>
  <si>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</si>
  <si>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</si>
  <si>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</si>
  <si>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</si>
  <si>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</si>
  <si>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</si>
  <si>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</si>
  <si>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</si>
  <si>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</si>
  <si>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</si>
  <si>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</si>
  <si>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</si>
  <si>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</si>
  <si>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</si>
  <si>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</si>
  <si>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</si>
  <si>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</si>
  <si>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</si>
  <si>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</si>
  <si>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</si>
  <si>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</si>
  <si>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</si>
  <si>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</si>
  <si>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</si>
  <si>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</si>
  <si>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</si>
  <si>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</si>
  <si>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</si>
  <si>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</si>
  <si>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</si>
  <si>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</si>
  <si>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</si>
  <si>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</si>
  <si>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</si>
  <si>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</si>
  <si>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</si>
  <si>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</si>
  <si>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</si>
  <si>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</si>
  <si>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</si>
  <si>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</si>
  <si>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</si>
  <si>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</si>
  <si>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</si>
  <si>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</si>
  <si>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</si>
  <si>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</si>
  <si>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</si>
  <si>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</si>
  <si>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</si>
  <si>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</si>
  <si>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</si>
  <si>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</si>
  <si>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</si>
  <si>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</si>
  <si>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</si>
  <si>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</si>
  <si>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</si>
  <si>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</si>
  <si>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</si>
  <si>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</si>
  <si>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</si>
  <si>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</si>
  <si>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</si>
  <si>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</si>
  <si>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</si>
  <si>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</si>
  <si>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</si>
  <si>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</si>
  <si>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</si>
  <si>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</si>
  <si>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</si>
  <si>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</si>
  <si>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</si>
  <si>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</si>
  <si>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</si>
  <si>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</si>
  <si>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</si>
  <si>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</si>
  <si>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</si>
  <si>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</si>
  <si>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</si>
  <si>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</si>
  <si>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</si>
  <si>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</si>
  <si>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</si>
  <si>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</si>
  <si>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</si>
  <si>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</si>
  <si>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</si>
  <si>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</si>
  <si>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</si>
  <si>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</si>
  <si>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</si>
  <si>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</si>
  <si>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</si>
  <si>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</si>
  <si>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</si>
  <si>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</si>
  <si>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</si>
  <si>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</si>
  <si>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</si>
  <si>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</si>
  <si>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</si>
  <si>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</si>
  <si>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</si>
  <si>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</si>
  <si>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</si>
  <si>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</si>
  <si>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</si>
  <si>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</si>
  <si>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</si>
  <si>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</si>
  <si>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</si>
  <si>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</si>
  <si>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</si>
  <si>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</si>
  <si>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</si>
  <si>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</si>
  <si>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</si>
  <si>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</si>
  <si>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</si>
  <si>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</si>
  <si>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</si>
  <si>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</si>
  <si>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</si>
  <si>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</si>
  <si>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</si>
  <si>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</si>
  <si>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</si>
  <si>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</si>
  <si>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</si>
  <si>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</si>
  <si>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</si>
  <si>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</si>
  <si>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</si>
  <si>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</si>
  <si>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</si>
  <si>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</si>
  <si>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</si>
  <si>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</si>
  <si>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</si>
  <si>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</si>
  <si>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</si>
  <si>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</si>
  <si>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</si>
  <si>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</si>
  <si>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</si>
  <si>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</si>
  <si>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</si>
  <si>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</si>
  <si>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</si>
  <si>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</si>
  <si>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</si>
  <si>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</si>
  <si>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</si>
  <si>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</si>
  <si>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</si>
  <si>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</si>
  <si>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</si>
  <si>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</si>
  <si>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</si>
  <si>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</si>
  <si>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</si>
  <si>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</si>
  <si>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</si>
  <si>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</si>
  <si>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</si>
  <si>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</si>
  <si>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</si>
  <si>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</si>
  <si>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</si>
  <si>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</si>
  <si>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</si>
  <si>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</si>
  <si>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</si>
  <si>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</si>
  <si>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</si>
  <si>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</si>
  <si>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</si>
  <si>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</si>
  <si>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</si>
  <si>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</si>
  <si>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</si>
  <si>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</si>
  <si>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</si>
  <si>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</si>
  <si>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</si>
  <si>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</si>
  <si>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</si>
  <si>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</si>
  <si>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</si>
  <si>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</si>
  <si>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</si>
  <si>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</si>
  <si>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</si>
  <si>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</si>
  <si>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</si>
  <si>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</si>
  <si>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</si>
  <si>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</si>
  <si>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</si>
  <si>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</si>
  <si>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</si>
  <si>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</si>
  <si>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</si>
  <si>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</si>
  <si>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</si>
  <si>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</si>
  <si>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</si>
  <si>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</si>
  <si>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</si>
  <si>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</si>
  <si>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</si>
  <si>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</si>
  <si>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</si>
  <si>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</si>
  <si>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</si>
  <si>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</si>
  <si>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</si>
  <si>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</si>
  <si>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</si>
  <si>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</si>
  <si>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</si>
  <si>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</si>
  <si>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</si>
  <si>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</si>
  <si>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</si>
  <si>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</si>
  <si>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</si>
  <si>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</si>
  <si>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</si>
  <si>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</si>
  <si>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</si>
  <si>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</si>
  <si>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</si>
  <si>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</si>
  <si>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</si>
  <si>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</si>
  <si>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</si>
  <si>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</si>
  <si>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</si>
  <si>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</si>
  <si>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</si>
  <si>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</si>
  <si>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</si>
  <si>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</si>
  <si>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</si>
  <si>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</si>
  <si>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</si>
  <si>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</si>
  <si>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</si>
  <si>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</si>
  <si>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</si>
  <si>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</si>
  <si>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</si>
  <si>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</si>
  <si>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</si>
  <si>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</si>
  <si>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</si>
  <si>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</si>
  <si>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</si>
  <si>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</si>
  <si>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</si>
  <si>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</si>
  <si>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</si>
  <si>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</si>
  <si>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</si>
  <si>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</si>
  <si>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</si>
  <si>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</si>
  <si>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</si>
  <si>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</si>
  <si>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</si>
  <si>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</si>
  <si>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</si>
  <si>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</si>
  <si>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</si>
  <si>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</si>
  <si>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</si>
  <si>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</si>
  <si>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</si>
  <si>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</si>
  <si>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</si>
  <si>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</si>
  <si>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</si>
  <si>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</si>
  <si>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</si>
  <si>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</si>
  <si>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</si>
  <si>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</si>
  <si>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</si>
  <si>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</si>
  <si>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</si>
  <si>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</si>
  <si>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</si>
  <si>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</si>
  <si>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</si>
  <si>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</si>
  <si>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</si>
  <si>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</si>
  <si>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</si>
  <si>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</si>
  <si>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</si>
  <si>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</si>
  <si>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</si>
  <si>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</si>
  <si>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</si>
  <si>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</si>
  <si>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</si>
  <si>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</si>
  <si>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</si>
  <si>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</si>
  <si>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</si>
  <si>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</si>
  <si>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</si>
  <si>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</si>
  <si>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</si>
  <si>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</si>
  <si>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</si>
  <si>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</si>
  <si>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</si>
  <si>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</si>
  <si>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</si>
  <si>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</si>
  <si>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</si>
  <si>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</si>
  <si>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</si>
  <si>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</si>
  <si>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</si>
  <si>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</si>
  <si>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</si>
  <si>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</si>
  <si>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</si>
  <si>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</si>
  <si>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</si>
  <si>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</si>
  <si>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</si>
  <si>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</si>
  <si>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</si>
  <si>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</si>
  <si>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</si>
  <si>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</si>
  <si>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</si>
  <si>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</si>
  <si>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</si>
  <si>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</si>
  <si>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</si>
  <si>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</si>
  <si>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</si>
  <si>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</si>
  <si>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</si>
  <si>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</si>
  <si>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</si>
  <si>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</si>
  <si>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</si>
  <si>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</si>
  <si>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</si>
  <si>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</si>
  <si>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</si>
  <si>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</si>
  <si>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</si>
  <si>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</si>
  <si>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</si>
  <si>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</si>
  <si>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</si>
  <si>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</si>
  <si>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</si>
  <si>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</si>
  <si>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</si>
  <si>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</si>
  <si>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</si>
  <si>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</si>
  <si>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</si>
  <si>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</si>
  <si>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</si>
  <si>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</si>
  <si>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</si>
  <si>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</si>
  <si>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</si>
  <si>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</si>
  <si>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</si>
  <si>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</si>
  <si>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</si>
  <si>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</si>
  <si>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</si>
  <si>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</si>
  <si>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</si>
  <si>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</si>
  <si>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</si>
  <si>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</si>
  <si>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</si>
  <si>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</si>
  <si>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</si>
  <si>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</si>
  <si>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</si>
  <si>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</si>
  <si>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</si>
  <si>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</si>
  <si>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</si>
  <si>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</si>
  <si>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</si>
  <si>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</si>
  <si>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</si>
  <si>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</si>
  <si>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</si>
  <si>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</si>
  <si>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</si>
  <si>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</si>
  <si>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</si>
  <si>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</si>
  <si>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</si>
  <si>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</si>
  <si>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</si>
  <si>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</si>
  <si>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</si>
  <si>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</si>
  <si>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</si>
  <si>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</si>
  <si>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</si>
  <si>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</si>
  <si>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</si>
  <si>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</si>
  <si>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</si>
  <si>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</si>
  <si>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</si>
  <si>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</si>
  <si>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</si>
  <si>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</si>
  <si>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</si>
  <si>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</si>
  <si>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</si>
  <si>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</si>
  <si>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</si>
  <si>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</si>
  <si>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</si>
  <si>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</si>
  <si>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</si>
  <si>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</si>
  <si>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</si>
  <si>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</si>
  <si>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</si>
  <si>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</si>
  <si>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</si>
  <si>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</si>
  <si>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</si>
  <si>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</si>
  <si>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</si>
  <si>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</si>
  <si>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</si>
  <si>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</si>
  <si>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</si>
  <si>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</si>
  <si>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</si>
  <si>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</si>
  <si>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</si>
  <si>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</si>
  <si>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</si>
  <si>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</si>
  <si>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</si>
  <si>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</si>
  <si>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</si>
  <si>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</si>
  <si>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</si>
  <si>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</si>
  <si>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</si>
  <si>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</si>
  <si>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</si>
  <si>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</si>
  <si>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</si>
  <si>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</si>
  <si>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</si>
  <si>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</si>
  <si>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</si>
  <si>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</si>
  <si>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</si>
  <si>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</si>
  <si>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</si>
  <si>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</si>
  <si>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</si>
  <si>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</si>
  <si>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</si>
  <si>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</si>
  <si>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</si>
  <si>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</si>
  <si>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</si>
  <si>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</si>
  <si>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</si>
  <si>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</si>
  <si>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</si>
  <si>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</si>
  <si>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</si>
  <si>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</si>
  <si>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</si>
  <si>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</si>
  <si>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</si>
  <si>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</si>
  <si>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</si>
  <si>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</si>
  <si>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</si>
  <si>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</si>
  <si>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</si>
  <si>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</si>
  <si>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</si>
  <si>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</si>
  <si>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</si>
  <si>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</si>
  <si>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</si>
  <si>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</si>
  <si>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</si>
  <si>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</si>
  <si>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</si>
  <si>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</si>
  <si>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</si>
  <si>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</si>
  <si>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</si>
  <si>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</si>
  <si>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</si>
  <si>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</si>
  <si>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</si>
  <si>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</si>
  <si>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</si>
  <si>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</si>
  <si>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</si>
  <si>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</si>
  <si>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</si>
  <si>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</si>
  <si>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</si>
  <si>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</si>
  <si>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</si>
  <si>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</si>
  <si>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</si>
  <si>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</si>
  <si>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</si>
  <si>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</si>
  <si>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</si>
  <si>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</si>
  <si>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</si>
  <si>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</si>
  <si>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</si>
  <si>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</si>
  <si>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</si>
  <si>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</si>
  <si>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</si>
  <si>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</si>
  <si>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</si>
  <si>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</si>
  <si>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</si>
  <si>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</si>
  <si>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</si>
  <si>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</si>
  <si>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</si>
  <si>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</si>
  <si>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</si>
  <si>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</si>
  <si>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</si>
  <si>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</si>
  <si>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</si>
  <si>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</si>
  <si>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</si>
  <si>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</si>
  <si>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</si>
  <si>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</si>
  <si>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</si>
  <si>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</si>
  <si>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</si>
  <si>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</si>
  <si>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</si>
  <si>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</si>
  <si>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</si>
  <si>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</si>
  <si>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</si>
  <si>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</si>
  <si>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</si>
  <si>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</si>
  <si>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</si>
  <si>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</si>
  <si>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</si>
  <si>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</si>
  <si>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</si>
  <si>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</si>
  <si>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</si>
  <si>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</si>
  <si>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</si>
  <si>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</si>
  <si>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</si>
  <si>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</si>
  <si>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</si>
  <si>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</si>
  <si>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</si>
  <si>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</si>
  <si>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</si>
  <si>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</si>
  <si>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</si>
  <si>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</si>
  <si>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</si>
  <si>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</si>
  <si>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</si>
  <si>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</si>
  <si>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</si>
  <si>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</si>
  <si>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</si>
  <si>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</si>
  <si>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</si>
  <si>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</si>
  <si>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</si>
  <si>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</si>
  <si>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</si>
  <si>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</si>
  <si>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</si>
  <si>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</si>
  <si>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</si>
  <si>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</si>
  <si>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</si>
  <si>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</si>
  <si>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</si>
  <si>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</si>
  <si>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</si>
  <si>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</si>
  <si>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</si>
  <si>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</si>
  <si>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</si>
  <si>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</si>
  <si>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</si>
  <si>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</si>
  <si>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</si>
  <si>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</si>
  <si>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</si>
  <si>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</si>
  <si>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</si>
  <si>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</si>
  <si>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</si>
  <si>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</si>
  <si>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</si>
  <si>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</si>
  <si>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</si>
  <si>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</si>
  <si>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</si>
  <si>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</si>
  <si>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</si>
  <si>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</si>
  <si>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</si>
  <si>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</si>
  <si>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</si>
  <si>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</si>
  <si>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</si>
  <si>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</si>
  <si>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</si>
  <si>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</si>
  <si>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</si>
  <si>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</si>
  <si>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</si>
  <si>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</si>
  <si>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</si>
  <si>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</si>
  <si>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</si>
  <si>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</si>
  <si>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</si>
  <si>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</si>
  <si>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</si>
  <si>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</si>
  <si>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</si>
  <si>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</si>
  <si>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</si>
  <si>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</si>
  <si>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</si>
  <si>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</si>
  <si>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</si>
  <si>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</si>
  <si>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</si>
  <si>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</si>
  <si>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</si>
  <si>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</si>
  <si>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</si>
  <si>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</si>
  <si>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</si>
  <si>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</si>
  <si>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</si>
  <si>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</si>
  <si>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</si>
  <si>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</si>
  <si>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</si>
  <si>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</si>
  <si>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</si>
  <si>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</si>
  <si>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</si>
  <si>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</si>
  <si>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</si>
  <si>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</si>
  <si>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</si>
  <si>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</si>
  <si>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</si>
  <si>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</si>
  <si>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</si>
  <si>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</si>
  <si>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</si>
  <si>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</si>
  <si>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</si>
  <si>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</si>
  <si>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</si>
  <si>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</si>
  <si>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</si>
  <si>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</si>
  <si>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</si>
  <si>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</si>
  <si>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</si>
  <si>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</si>
  <si>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</si>
  <si>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</si>
  <si>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</si>
  <si>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</si>
  <si>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</si>
  <si>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</si>
  <si>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</si>
  <si>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</si>
  <si>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</si>
  <si>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</si>
  <si>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</si>
  <si>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</si>
  <si>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</si>
  <si>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</si>
  <si>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</si>
  <si>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</si>
  <si>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</si>
  <si>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</si>
  <si>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</si>
  <si>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</si>
  <si>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</si>
  <si>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</si>
  <si>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</si>
  <si>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</si>
  <si>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</si>
  <si>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</si>
  <si>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</si>
  <si>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</si>
  <si>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</si>
  <si>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</si>
  <si>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</si>
  <si>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</si>
  <si>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</si>
  <si>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</si>
  <si>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</si>
  <si>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</si>
  <si>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</si>
  <si>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</si>
  <si>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</si>
  <si>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</si>
  <si>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</si>
  <si>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</si>
  <si>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</si>
  <si>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</si>
  <si>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</si>
  <si>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</si>
  <si>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</si>
  <si>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</si>
  <si>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</si>
  <si>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</si>
  <si>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</si>
  <si>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</si>
  <si>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</si>
  <si>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</si>
  <si>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</si>
  <si>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</si>
  <si>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</si>
  <si>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</si>
  <si>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</si>
  <si>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</si>
  <si>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</si>
  <si>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</si>
  <si>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</si>
  <si>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</si>
  <si>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</si>
  <si>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</si>
  <si>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</si>
  <si>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</si>
  <si>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</si>
  <si>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</si>
  <si>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</si>
  <si>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</si>
  <si>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</si>
  <si>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</si>
  <si>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</si>
  <si>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</si>
  <si>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</si>
  <si>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</si>
  <si>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</si>
  <si>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</si>
  <si>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</si>
  <si>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</si>
  <si>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</si>
  <si>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</si>
  <si>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</si>
  <si>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</si>
  <si>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</si>
  <si>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</si>
  <si>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</si>
  <si>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</si>
  <si>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</si>
  <si>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</si>
  <si>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</si>
  <si>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</si>
  <si>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</si>
  <si>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</si>
  <si>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</si>
  <si>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</si>
  <si>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</si>
  <si>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</si>
  <si>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</si>
  <si>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</si>
  <si>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</si>
  <si>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</si>
  <si>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</si>
  <si>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</si>
  <si>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</si>
  <si>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</si>
  <si>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</si>
  <si>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</si>
  <si>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</si>
  <si>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</si>
  <si>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</si>
  <si>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</si>
  <si>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</si>
  <si>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</si>
  <si>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</si>
  <si>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</si>
  <si>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</si>
  <si>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</si>
  <si>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</si>
  <si>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</si>
  <si>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</si>
  <si>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</si>
  <si>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</si>
  <si>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</si>
  <si>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</si>
  <si>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</si>
  <si>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</si>
  <si>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</si>
  <si>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</si>
  <si>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</si>
  <si>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</si>
  <si>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</si>
  <si>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</si>
  <si>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</si>
  <si>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</si>
  <si>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</si>
  <si>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</si>
  <si>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</si>
  <si>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</si>
  <si>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</si>
  <si>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</si>
  <si>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</si>
  <si>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</si>
  <si>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</si>
  <si>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</si>
  <si>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</si>
  <si>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</si>
  <si>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</si>
  <si>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</si>
  <si>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</si>
  <si>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</si>
  <si>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</si>
  <si>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</si>
  <si>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</si>
  <si>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</si>
  <si>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</si>
  <si>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</si>
  <si>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</si>
  <si>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</si>
  <si>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</si>
  <si>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</si>
  <si>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</si>
  <si>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</si>
  <si>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</si>
  <si>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</si>
  <si>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</si>
  <si>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</si>
  <si>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</si>
  <si>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</si>
  <si>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</si>
  <si>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</si>
  <si>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</si>
  <si>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</si>
  <si>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</si>
  <si>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</si>
  <si>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</si>
  <si>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</si>
  <si>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</si>
  <si>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</si>
  <si>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</si>
  <si>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</si>
  <si>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</si>
  <si>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</si>
  <si>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</si>
  <si>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</si>
  <si>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</si>
  <si>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</si>
  <si>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</si>
  <si>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</si>
  <si>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</si>
  <si>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</si>
  <si>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</si>
  <si>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</si>
  <si>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</si>
  <si>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</si>
  <si>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</si>
  <si>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</si>
  <si>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</si>
  <si>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</si>
  <si>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</si>
  <si>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</si>
  <si>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</si>
  <si>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</si>
  <si>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</si>
  <si>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</si>
  <si>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</si>
  <si>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</si>
  <si>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</si>
  <si>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</si>
  <si>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</si>
  <si>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</si>
  <si>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</si>
  <si>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</si>
  <si>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</si>
  <si>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</si>
  <si>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</si>
  <si>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</si>
  <si>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</si>
  <si>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</si>
  <si>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</si>
  <si>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</si>
  <si>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</si>
  <si>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</si>
  <si>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</si>
  <si>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</si>
  <si>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</si>
  <si>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</si>
  <si>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</si>
  <si>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</si>
  <si>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</si>
  <si>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</si>
  <si>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</si>
  <si>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</si>
  <si>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</si>
  <si>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</si>
  <si>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</si>
  <si>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</si>
  <si>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</si>
  <si>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</si>
  <si>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</si>
  <si>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</si>
  <si>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</si>
  <si>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</si>
  <si>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</si>
  <si>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</si>
  <si>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</si>
  <si>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</si>
  <si>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</si>
  <si>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</si>
  <si>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</si>
  <si>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</si>
  <si>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</si>
  <si>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</si>
  <si>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</si>
  <si>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</si>
  <si>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</si>
  <si>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</si>
  <si>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</si>
  <si>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</si>
  <si>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</si>
  <si>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</si>
  <si>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</si>
  <si>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</si>
  <si>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</si>
  <si>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</si>
  <si>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</si>
  <si>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</si>
  <si>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</si>
  <si>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</si>
  <si>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</si>
  <si>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</si>
  <si>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</si>
  <si>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</si>
  <si>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</si>
  <si>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</si>
  <si>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</si>
  <si>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</si>
  <si>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</si>
  <si>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</si>
  <si>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</si>
  <si>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</si>
  <si>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</si>
  <si>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</si>
  <si>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</si>
  <si>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</si>
  <si>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</si>
  <si>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</si>
  <si>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</si>
  <si>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</si>
  <si>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</si>
  <si>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</si>
  <si>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</si>
  <si>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</si>
  <si>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</si>
  <si>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</si>
  <si>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</si>
  <si>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</si>
  <si>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</si>
  <si>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</si>
  <si>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</si>
  <si>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</si>
  <si>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</si>
  <si>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</si>
  <si>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</si>
  <si>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</si>
  <si>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</si>
  <si>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</si>
  <si>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</si>
  <si>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</si>
  <si>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</si>
  <si>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</si>
  <si>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</si>
  <si>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</si>
  <si>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</si>
  <si>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</si>
  <si>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</si>
  <si>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</si>
  <si>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</si>
  <si>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</si>
  <si>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</si>
  <si>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</si>
  <si>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</si>
  <si>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</si>
  <si>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</si>
  <si>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</si>
  <si>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</si>
  <si>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</si>
  <si>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</si>
  <si>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</si>
  <si>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</si>
  <si>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</si>
  <si>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</si>
  <si>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</si>
  <si>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</si>
  <si>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</si>
  <si>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</si>
  <si>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</si>
  <si>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</si>
  <si>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</si>
  <si>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</si>
  <si>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</si>
  <si>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</si>
  <si>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</si>
  <si>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</si>
  <si>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</si>
  <si>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</si>
  <si>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</si>
  <si>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</si>
  <si>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</si>
  <si>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</si>
  <si>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</si>
  <si>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</si>
  <si>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</si>
  <si>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</si>
  <si>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</si>
  <si>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</si>
  <si>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</si>
  <si>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</si>
  <si>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</si>
  <si>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</si>
  <si>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</si>
  <si>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</si>
  <si>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</si>
  <si>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</si>
  <si>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</si>
  <si>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</si>
  <si>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</si>
  <si>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</si>
  <si>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</si>
  <si>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</si>
  <si>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</si>
  <si>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</si>
  <si>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</si>
  <si>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</si>
  <si>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</si>
  <si>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</si>
  <si>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</si>
  <si>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</si>
  <si>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</si>
  <si>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</si>
  <si>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</si>
  <si>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</si>
  <si>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</si>
  <si>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</si>
  <si>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</si>
  <si>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</si>
  <si>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</si>
  <si>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</si>
  <si>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</si>
  <si>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</si>
  <si>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</si>
  <si>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</si>
  <si>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</si>
  <si>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</si>
  <si>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</si>
  <si>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</si>
  <si>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</si>
  <si>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</si>
  <si>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</si>
  <si>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</si>
  <si>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</si>
  <si>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</si>
  <si>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</si>
  <si>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</si>
  <si>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</si>
  <si>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</si>
  <si>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</si>
  <si>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</si>
  <si>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</si>
  <si>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</si>
  <si>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</si>
  <si>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</si>
  <si>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</si>
  <si>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</si>
  <si>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</si>
  <si>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</si>
  <si>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</si>
  <si>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</si>
  <si>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</si>
  <si>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</si>
  <si>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</si>
  <si>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</si>
  <si>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</si>
  <si>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</si>
  <si>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</si>
  <si>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</si>
  <si>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</si>
  <si>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</si>
  <si>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</si>
  <si>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</si>
  <si>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</si>
  <si>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</si>
  <si>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</si>
  <si>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</si>
  <si>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</si>
  <si>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</si>
  <si>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</si>
  <si>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</si>
  <si>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</si>
  <si>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</si>
  <si>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</si>
  <si>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</si>
  <si>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</si>
  <si>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</si>
  <si>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</si>
  <si>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</si>
  <si>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</si>
  <si>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</si>
  <si>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</si>
  <si>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</si>
  <si>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</si>
  <si>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</si>
  <si>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</si>
  <si>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</si>
  <si>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</si>
  <si>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</si>
  <si>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</si>
  <si>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</si>
  <si>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</si>
  <si>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</si>
  <si>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</si>
  <si>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</si>
  <si>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</si>
  <si>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</si>
  <si>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</si>
  <si>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</si>
  <si>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</si>
  <si>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</si>
  <si>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</si>
  <si>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</si>
  <si>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</si>
  <si>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</si>
  <si>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</si>
  <si>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</si>
  <si>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</si>
  <si>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</si>
  <si>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</si>
  <si>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</si>
  <si>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</si>
  <si>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</si>
  <si>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</si>
  <si>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</si>
  <si>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</si>
  <si>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</si>
  <si>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</si>
  <si>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</si>
  <si>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</si>
  <si>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</si>
  <si>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</si>
  <si>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</si>
  <si>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</si>
  <si>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</si>
  <si>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</si>
  <si>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</si>
  <si>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</si>
  <si>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</si>
  <si>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</si>
  <si>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</si>
  <si>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</si>
  <si>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</si>
  <si>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</si>
  <si>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</si>
  <si>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</si>
  <si>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</si>
  <si>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</si>
  <si>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</si>
  <si>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</si>
  <si>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</si>
  <si>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</si>
  <si>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</si>
  <si>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</si>
  <si>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</si>
  <si>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</si>
  <si>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</si>
  <si>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</si>
  <si>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</si>
  <si>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</si>
  <si>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</si>
  <si>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</si>
  <si>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</si>
  <si>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</si>
  <si>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</si>
  <si>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</si>
  <si>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</si>
  <si>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</si>
  <si>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</si>
  <si>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</si>
  <si>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</si>
  <si>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</si>
  <si>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</si>
  <si>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</si>
  <si>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</si>
  <si>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</si>
  <si>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</si>
  <si>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</si>
  <si>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</si>
  <si>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</si>
  <si>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</si>
  <si>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</si>
  <si>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</si>
  <si>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</si>
  <si>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</si>
  <si>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</si>
  <si>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</si>
  <si>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</si>
  <si>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</si>
  <si>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</si>
  <si>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</si>
  <si>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</si>
  <si>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</si>
  <si>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</si>
  <si>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</si>
  <si>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</si>
  <si>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</si>
  <si>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</si>
  <si>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</si>
  <si>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</si>
  <si>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</si>
  <si>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</si>
  <si>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</si>
  <si>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</si>
  <si>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</si>
  <si>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</si>
  <si>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</si>
  <si>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</si>
  <si>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</si>
  <si>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</si>
  <si>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</si>
  <si>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</si>
  <si>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</si>
  <si>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</si>
  <si>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</si>
  <si>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</si>
  <si>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</si>
  <si>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</si>
  <si>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</si>
  <si>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</si>
  <si>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</si>
  <si>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</si>
  <si>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</si>
  <si>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</si>
  <si>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</si>
  <si>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</si>
  <si>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</si>
  <si>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</si>
  <si>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</si>
  <si>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</si>
  <si>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</si>
  <si>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</si>
  <si>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</si>
  <si>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</si>
  <si>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</si>
  <si>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</si>
  <si>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</si>
  <si>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</si>
  <si>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</si>
  <si>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</si>
  <si>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</si>
  <si>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</si>
  <si>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</si>
  <si>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</si>
  <si>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</si>
  <si>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</si>
  <si>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</si>
  <si>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</si>
  <si>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</si>
  <si>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</si>
  <si>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</si>
  <si>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</si>
  <si>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</si>
  <si>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</si>
  <si>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</si>
  <si>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</si>
  <si>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</si>
  <si>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</si>
  <si>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</si>
  <si>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</si>
  <si>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</si>
  <si>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</si>
  <si>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</si>
  <si>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</si>
  <si>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</si>
  <si>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</si>
  <si>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</si>
  <si>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</si>
  <si>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</si>
  <si>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</si>
  <si>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</si>
  <si>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</si>
  <si>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</si>
  <si>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</si>
  <si>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</si>
  <si>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</si>
  <si>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</si>
  <si>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</si>
  <si>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</si>
  <si>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</si>
  <si>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</si>
  <si>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</si>
  <si>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</si>
  <si>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</si>
  <si>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</si>
  <si>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</si>
  <si>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</si>
  <si>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</si>
  <si>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</si>
  <si>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</si>
  <si>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</si>
  <si>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</si>
  <si>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</si>
  <si>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</si>
  <si>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</si>
  <si>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</si>
  <si>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</si>
  <si>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</si>
  <si>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</si>
  <si>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</si>
  <si>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</si>
  <si>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</si>
  <si>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</si>
  <si>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</si>
  <si>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</si>
  <si>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</si>
  <si>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</si>
  <si>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</si>
  <si>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</si>
  <si>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</si>
  <si>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</si>
  <si>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</si>
  <si>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</si>
  <si>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</si>
  <si>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</si>
  <si>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</si>
  <si>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</si>
  <si>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</si>
  <si>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</si>
  <si>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</si>
  <si>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</si>
  <si>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</si>
  <si>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</si>
  <si>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</si>
  <si>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</si>
  <si>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</si>
  <si>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</si>
  <si>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</si>
  <si>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</si>
  <si>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</si>
  <si>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</si>
  <si>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</si>
  <si>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</si>
  <si>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</si>
  <si>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</si>
  <si>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</si>
  <si>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</si>
  <si>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</si>
  <si>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</si>
  <si>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</si>
  <si>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</si>
  <si>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</si>
  <si>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</si>
  <si>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</si>
  <si>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</si>
  <si>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</si>
  <si>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</si>
  <si>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</si>
  <si>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</si>
  <si>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</si>
  <si>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</si>
  <si>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</si>
  <si>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</si>
  <si>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</si>
  <si>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</si>
  <si>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</si>
  <si>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</si>
  <si>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</si>
  <si>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</si>
  <si>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</si>
  <si>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</si>
  <si>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</si>
  <si>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</si>
  <si>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</si>
  <si>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</si>
  <si>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</si>
  <si>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</si>
  <si>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</si>
  <si>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</si>
  <si>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</si>
  <si>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</si>
  <si>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</si>
  <si>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</si>
  <si>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</si>
  <si>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</si>
  <si>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</si>
  <si>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</si>
  <si>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</si>
  <si>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</si>
  <si>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</si>
  <si>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</si>
  <si>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</si>
  <si>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</si>
  <si>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</si>
  <si>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</si>
  <si>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</si>
  <si>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</si>
  <si>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</si>
  <si>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</si>
  <si>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</si>
  <si>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</si>
  <si>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</si>
  <si>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</si>
  <si>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</si>
  <si>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</si>
  <si>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</si>
  <si>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</si>
  <si>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</si>
  <si>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</si>
  <si>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</si>
  <si>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</si>
  <si>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</si>
  <si>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</si>
  <si>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</si>
  <si>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</si>
  <si>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</si>
  <si>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</si>
  <si>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</si>
  <si>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</si>
  <si>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</si>
  <si>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</si>
  <si>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</si>
  <si>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</si>
  <si>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</si>
  <si>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</si>
  <si>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</si>
  <si>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</si>
  <si>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</si>
  <si>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</si>
  <si>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</si>
  <si>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</si>
  <si>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</si>
  <si>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</si>
  <si>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</si>
  <si>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</si>
  <si>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</si>
  <si>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</si>
  <si>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</si>
  <si>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</si>
  <si>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</si>
  <si>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</si>
  <si>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</si>
  <si>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</si>
  <si>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</si>
  <si>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</si>
  <si>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</si>
  <si>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</si>
  <si>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</si>
  <si>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</si>
  <si>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</si>
  <si>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</si>
  <si>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</si>
  <si>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</si>
  <si>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</si>
  <si>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</si>
  <si>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</si>
  <si>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</si>
  <si>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</si>
  <si>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</si>
  <si>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</si>
  <si>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</si>
  <si>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</si>
  <si>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</si>
  <si>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</si>
  <si>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</si>
  <si>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</si>
  <si>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</si>
  <si>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</si>
  <si>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</si>
  <si>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</si>
  <si>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</si>
  <si>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</si>
  <si>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</si>
  <si>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</si>
  <si>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</si>
  <si>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</si>
  <si>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</si>
  <si>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</si>
  <si>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</si>
  <si>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</si>
  <si>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</si>
  <si>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</si>
  <si>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</si>
  <si>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</si>
  <si>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</si>
  <si>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</si>
  <si>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</si>
  <si>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</si>
  <si>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</si>
  <si>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</si>
  <si>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</si>
  <si>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</si>
  <si>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</si>
  <si>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</si>
  <si>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</si>
  <si>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</si>
  <si>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</si>
  <si>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</si>
  <si>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</si>
  <si>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</si>
  <si>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</si>
  <si>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</si>
  <si>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</si>
  <si>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</si>
  <si>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</si>
  <si>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</si>
  <si>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</si>
  <si>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</si>
  <si>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</si>
  <si>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</si>
  <si>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</si>
  <si>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</si>
  <si>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</si>
  <si>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</si>
  <si>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</si>
  <si>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</si>
  <si>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</si>
  <si>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</si>
  <si>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</si>
  <si>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</si>
  <si>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</si>
  <si>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</si>
  <si>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</si>
  <si>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</si>
  <si>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</si>
  <si>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</si>
  <si>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</si>
  <si>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</si>
  <si>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</si>
  <si>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</si>
  <si>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</si>
  <si>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</si>
  <si>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</si>
  <si>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</si>
  <si>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</si>
  <si>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</si>
  <si>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</si>
  <si>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</si>
  <si>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</si>
  <si>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</si>
  <si>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</si>
  <si>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</si>
  <si>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</si>
  <si>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</si>
  <si>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</si>
  <si>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</si>
  <si>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</si>
  <si>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</si>
  <si>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</si>
  <si>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</si>
  <si>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</si>
  <si>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</si>
  <si>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</si>
  <si>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</si>
  <si>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</si>
  <si>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</si>
  <si>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</si>
  <si>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</si>
  <si>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</si>
  <si>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</si>
  <si>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</si>
  <si>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</si>
  <si>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</si>
  <si>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</si>
  <si>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</si>
  <si>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</si>
  <si>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</si>
  <si>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</si>
  <si>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</si>
  <si>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</si>
  <si>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</si>
  <si>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</si>
  <si>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</si>
  <si>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</si>
  <si>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</si>
  <si>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</si>
  <si>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</si>
  <si>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</si>
  <si>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</si>
  <si>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</si>
  <si>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</si>
  <si>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</si>
  <si>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</si>
  <si>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</si>
  <si>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</si>
  <si>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</si>
  <si>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</si>
  <si>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</si>
  <si>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</si>
  <si>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</si>
  <si>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</si>
  <si>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</si>
  <si>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</si>
  <si>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</si>
  <si>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</si>
  <si>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</si>
  <si>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</si>
  <si>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</si>
  <si>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</si>
  <si>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</si>
  <si>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</si>
  <si>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</si>
  <si>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</si>
  <si>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</si>
  <si>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</si>
  <si>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</si>
  <si>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</si>
  <si>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</si>
  <si>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</si>
  <si>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</si>
  <si>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</si>
  <si>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</si>
  <si>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</si>
  <si>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</si>
  <si>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</si>
  <si>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</si>
  <si>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</si>
  <si>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</si>
  <si>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</si>
  <si>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</si>
  <si>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</si>
  <si>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</si>
  <si>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</si>
  <si>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</si>
  <si>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</si>
  <si>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</si>
  <si>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</si>
  <si>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</si>
  <si>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</si>
  <si>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</si>
  <si>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</si>
  <si>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</si>
  <si>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</si>
  <si>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</si>
  <si>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</si>
  <si>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</si>
  <si>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</si>
  <si>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</si>
  <si>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</si>
  <si>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</si>
  <si>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</si>
  <si>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</si>
  <si>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</si>
  <si>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</si>
  <si>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</si>
  <si>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</si>
  <si>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</si>
  <si>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</si>
  <si>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</si>
  <si>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</si>
  <si>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</si>
  <si>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</si>
  <si>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</si>
  <si>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</si>
  <si>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</si>
  <si>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</si>
  <si>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</si>
  <si>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</si>
  <si>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</si>
  <si>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</si>
  <si>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</si>
  <si>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</si>
  <si>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</si>
  <si>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</si>
  <si>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</si>
  <si>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</si>
  <si>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</si>
  <si>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</si>
  <si>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</si>
  <si>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</si>
  <si>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</si>
  <si>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</si>
  <si>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</si>
  <si>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</si>
  <si>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</si>
  <si>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</si>
  <si>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</si>
  <si>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</si>
  <si>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</si>
  <si>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</si>
  <si>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</si>
  <si>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</si>
  <si>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</si>
  <si>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</si>
  <si>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</si>
  <si>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</si>
  <si>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</si>
  <si>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</si>
  <si>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</si>
  <si>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</si>
  <si>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</si>
  <si>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</si>
  <si>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</si>
  <si>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</si>
  <si>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</si>
  <si>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</si>
  <si>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</si>
  <si>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</si>
  <si>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</si>
  <si>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</si>
  <si>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</si>
  <si>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</si>
  <si>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</si>
  <si>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</si>
  <si>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</si>
  <si>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</si>
  <si>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</si>
  <si>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</si>
  <si>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</si>
  <si>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</si>
  <si>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</si>
  <si>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</si>
  <si>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</si>
  <si>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</si>
  <si>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</si>
  <si>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</si>
  <si>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</si>
  <si>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</si>
  <si>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</si>
  <si>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</si>
  <si>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</si>
  <si>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</si>
  <si>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</si>
  <si>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</si>
  <si>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</si>
  <si>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</si>
  <si>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</si>
  <si>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</si>
  <si>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</si>
  <si>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</si>
  <si>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</si>
  <si>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</si>
  <si>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</si>
  <si>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</si>
  <si>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</si>
  <si>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</si>
  <si>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</si>
  <si>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</si>
  <si>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</si>
  <si>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</si>
  <si>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</si>
  <si>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</si>
  <si>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</si>
  <si>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</si>
  <si>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</si>
  <si>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</si>
  <si>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</si>
  <si>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</si>
  <si>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</si>
  <si>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</si>
  <si>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</si>
  <si>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</si>
  <si>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</si>
  <si>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</si>
  <si>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</si>
  <si>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</si>
  <si>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</si>
  <si>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</si>
  <si>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</si>
  <si>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</si>
  <si>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</si>
  <si>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</si>
  <si>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</si>
  <si>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</si>
  <si>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</si>
  <si>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</si>
  <si>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</si>
  <si>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</si>
  <si>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</si>
  <si>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</si>
  <si>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</si>
  <si>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</si>
  <si>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</si>
  <si>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</si>
  <si>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</si>
  <si>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</si>
  <si>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</si>
  <si>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</si>
  <si>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</si>
  <si>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</si>
  <si>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</si>
  <si>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</si>
  <si>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</si>
  <si>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</si>
  <si>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</si>
  <si>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</si>
  <si>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</si>
  <si>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</si>
  <si>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</si>
  <si>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</si>
  <si>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</si>
  <si>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</si>
  <si>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</si>
  <si>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</si>
  <si>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</si>
  <si>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</si>
  <si>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</si>
  <si>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</si>
  <si>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</si>
  <si>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</si>
  <si>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</si>
  <si>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</si>
  <si>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</si>
  <si>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</si>
  <si>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</si>
  <si>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</si>
  <si>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</si>
  <si>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</si>
  <si>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</si>
  <si>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</si>
  <si>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</si>
  <si>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</si>
  <si>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</si>
  <si>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</si>
  <si>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</si>
  <si>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</si>
  <si>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</si>
  <si>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</si>
  <si>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</si>
  <si>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</si>
  <si>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</si>
  <si>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</si>
  <si>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</si>
  <si>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</si>
  <si>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</si>
  <si>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</si>
  <si>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</si>
  <si>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</si>
  <si>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</si>
  <si>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</si>
  <si>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</si>
  <si>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</si>
  <si>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</si>
  <si>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</si>
  <si>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</si>
  <si>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</si>
  <si>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</si>
  <si>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</si>
  <si>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</si>
  <si>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</si>
  <si>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</si>
  <si>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</si>
  <si>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</si>
  <si>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</si>
  <si>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</si>
  <si>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</si>
  <si>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</si>
  <si>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</si>
  <si>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</si>
  <si>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</si>
  <si>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</si>
  <si>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</si>
  <si>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</si>
  <si>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</si>
  <si>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</si>
  <si>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</si>
  <si>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</si>
  <si>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</si>
  <si>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</si>
  <si>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</si>
  <si>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</si>
  <si>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</si>
  <si>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</si>
  <si>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</si>
  <si>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</si>
  <si>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</si>
  <si>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</si>
  <si>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</si>
  <si>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</si>
  <si>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</si>
  <si>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</si>
  <si>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</si>
  <si>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</si>
  <si>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</si>
  <si>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</si>
  <si>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</si>
  <si>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</si>
  <si>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</si>
  <si>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</si>
  <si>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</si>
  <si>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</si>
  <si>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</si>
  <si>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</si>
  <si>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</si>
  <si>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</si>
  <si>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</si>
  <si>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</si>
  <si>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</si>
  <si>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</si>
  <si>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</si>
  <si>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</si>
  <si>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</si>
  <si>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</si>
  <si>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</si>
  <si>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</si>
  <si>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</si>
  <si>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</si>
  <si>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</si>
  <si>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</si>
  <si>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</si>
  <si>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</si>
  <si>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</si>
  <si>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</si>
  <si>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</si>
  <si>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</si>
  <si>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</si>
  <si>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</si>
  <si>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</si>
  <si>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</si>
  <si>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</si>
  <si>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</si>
  <si>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</si>
  <si>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</si>
  <si>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</si>
  <si>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</si>
  <si>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</si>
  <si>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</si>
  <si>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</si>
  <si>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</si>
  <si>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</si>
  <si>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</si>
  <si>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</si>
  <si>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</si>
  <si>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</si>
  <si>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</si>
  <si>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</si>
  <si>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</si>
  <si>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</si>
  <si>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</si>
  <si>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</si>
  <si>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</si>
  <si>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</si>
  <si>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</si>
  <si>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</si>
  <si>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</si>
  <si>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</si>
  <si>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</si>
  <si>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</si>
  <si>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</si>
  <si>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</si>
  <si>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</si>
  <si>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</si>
  <si>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</si>
  <si>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</si>
  <si>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</si>
  <si>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</si>
  <si>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</si>
  <si>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</si>
  <si>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</si>
  <si>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</si>
  <si>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</si>
  <si>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</si>
  <si>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</si>
  <si>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</si>
  <si>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</si>
  <si>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</si>
  <si>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</si>
  <si>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</si>
  <si>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</si>
  <si>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</si>
  <si>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</si>
  <si>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</si>
  <si>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</si>
  <si>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</si>
  <si>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</si>
  <si>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</si>
  <si>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</si>
  <si>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</si>
  <si>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</si>
  <si>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</si>
  <si>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</si>
  <si>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</si>
  <si>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</si>
  <si>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</si>
  <si>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</si>
  <si>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</si>
  <si>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</si>
  <si>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</si>
  <si>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</si>
  <si>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</si>
  <si>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</si>
  <si>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</si>
  <si>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</si>
  <si>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</si>
  <si>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</si>
  <si>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</si>
  <si>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</si>
  <si>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</si>
  <si>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</si>
  <si>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</si>
  <si>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</si>
  <si>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</si>
  <si>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</si>
  <si>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</si>
  <si>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</si>
  <si>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</si>
  <si>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</si>
  <si>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</si>
  <si>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</si>
  <si>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</si>
  <si>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</si>
  <si>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</si>
  <si>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</si>
  <si>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</si>
  <si>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</si>
  <si>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</si>
  <si>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</si>
  <si>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</si>
  <si>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</si>
  <si>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</si>
  <si>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</si>
  <si>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</si>
  <si>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</si>
  <si>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</si>
  <si>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</si>
  <si>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</si>
  <si>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</si>
  <si>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</si>
  <si>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</si>
  <si>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</si>
  <si>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</si>
  <si>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</si>
  <si>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</si>
  <si>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</si>
  <si>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</si>
  <si>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</si>
  <si>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</si>
  <si>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</si>
  <si>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</si>
  <si>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</si>
  <si>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</si>
  <si>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</si>
  <si>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</si>
  <si>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</si>
  <si>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</si>
  <si>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</si>
  <si>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</si>
  <si>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</si>
  <si>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</si>
  <si>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</si>
  <si>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</si>
  <si>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</si>
  <si>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</si>
  <si>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</si>
  <si>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</si>
  <si>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</si>
  <si>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</si>
  <si>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</si>
  <si>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</si>
  <si>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</si>
  <si>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</si>
  <si>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</si>
  <si>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</si>
  <si>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</si>
  <si>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</si>
  <si>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</si>
  <si>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</si>
  <si>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</si>
  <si>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</si>
  <si>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</si>
  <si>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</si>
  <si>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</si>
  <si>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</si>
  <si>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</si>
  <si>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</si>
  <si>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</si>
  <si>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</si>
  <si>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</si>
  <si>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</si>
  <si>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</si>
  <si>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</si>
  <si>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</si>
  <si>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</si>
  <si>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</si>
  <si>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</si>
  <si>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</si>
  <si>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</si>
  <si>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</si>
  <si>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</si>
  <si>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</si>
  <si>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</si>
  <si>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</si>
  <si>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</si>
  <si>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</si>
  <si>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</si>
  <si>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</si>
  <si>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</si>
  <si>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</si>
  <si>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</si>
  <si>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</si>
  <si>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</si>
  <si>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</si>
  <si>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</si>
  <si>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</si>
  <si>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</si>
  <si>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</si>
  <si>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</si>
  <si>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</si>
  <si>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</si>
  <si>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</si>
  <si>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</si>
  <si>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</si>
  <si>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</si>
  <si>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</si>
  <si>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</si>
  <si>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</si>
  <si>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</si>
  <si>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</si>
  <si>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</si>
  <si>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</si>
  <si>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</si>
  <si>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</si>
  <si>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</si>
  <si>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</si>
  <si>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</si>
  <si>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</si>
  <si>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</si>
  <si>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</si>
  <si>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</si>
  <si>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</si>
  <si>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</si>
  <si>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</si>
  <si>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</si>
  <si>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</si>
  <si>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</si>
  <si>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</si>
  <si>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</si>
  <si>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</si>
  <si>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</si>
  <si>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</si>
  <si>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</si>
  <si>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</si>
  <si>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</si>
  <si>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</si>
  <si>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</si>
  <si>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</si>
  <si>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</si>
  <si>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</si>
  <si>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</si>
  <si>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</si>
  <si>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</si>
  <si>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</si>
  <si>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</si>
  <si>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</si>
  <si>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</si>
  <si>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</si>
  <si>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</si>
  <si>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</si>
  <si>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</si>
  <si>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</si>
  <si>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</si>
  <si>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</si>
  <si>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</si>
  <si>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</si>
  <si>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</si>
  <si>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</si>
  <si>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</si>
  <si>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</si>
  <si>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</si>
  <si>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</si>
  <si>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</si>
  <si>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</si>
  <si>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</si>
  <si>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</si>
  <si>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</si>
  <si>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</si>
  <si>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</si>
  <si>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</si>
  <si>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</si>
  <si>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</si>
  <si>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</si>
  <si>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</si>
  <si>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</si>
  <si>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</si>
  <si>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</si>
  <si>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</si>
  <si>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</si>
  <si>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</si>
  <si>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</si>
  <si>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</si>
  <si>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</si>
  <si>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</si>
  <si>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</si>
  <si>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</si>
  <si>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</si>
  <si>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</si>
  <si>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</si>
  <si>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</si>
  <si>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</si>
  <si>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</si>
  <si>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</si>
  <si>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</si>
  <si>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</si>
  <si>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</si>
  <si>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</si>
  <si>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</si>
  <si>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</si>
  <si>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</si>
  <si>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</si>
  <si>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</si>
  <si>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</si>
  <si>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</si>
  <si>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</si>
  <si>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</si>
  <si>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</si>
  <si>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</si>
  <si>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</si>
  <si>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</si>
  <si>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</si>
  <si>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</si>
  <si>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</si>
  <si>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</si>
  <si>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</si>
  <si>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</si>
  <si>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</si>
  <si>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</si>
  <si>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</si>
  <si>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</si>
  <si>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</si>
  <si>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</si>
  <si>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</si>
  <si>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</si>
  <si>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</si>
  <si>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</si>
  <si>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</si>
  <si>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</si>
  <si>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</si>
  <si>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</si>
  <si>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</si>
  <si>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</si>
  <si>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</si>
  <si>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</si>
  <si>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</si>
  <si>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</si>
  <si>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</si>
  <si>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</si>
  <si>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</si>
  <si>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</si>
  <si>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</si>
  <si>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</si>
  <si>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</si>
  <si>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</si>
  <si>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</si>
  <si>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</si>
  <si>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</si>
  <si>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</si>
  <si>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</si>
  <si>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</si>
  <si>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</si>
  <si>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</si>
  <si>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</si>
  <si>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</si>
  <si>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</si>
  <si>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</si>
  <si>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</si>
  <si>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</si>
  <si>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</si>
  <si>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</si>
  <si>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</si>
  <si>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</si>
  <si>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</si>
  <si>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</si>
  <si>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</si>
  <si>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</si>
  <si>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</si>
  <si>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</si>
  <si>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</si>
  <si>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</si>
  <si>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</si>
  <si>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</si>
  <si>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</si>
  <si>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</si>
  <si>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</si>
  <si>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</si>
  <si>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</si>
  <si>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</si>
  <si>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</si>
  <si>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</si>
  <si>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</si>
  <si>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</si>
  <si>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</si>
  <si>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</si>
  <si>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</si>
  <si>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</si>
  <si>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</si>
  <si>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</si>
  <si>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</si>
  <si>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</si>
  <si>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</si>
  <si>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</si>
  <si>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</si>
  <si>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</si>
  <si>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</si>
  <si>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</si>
  <si>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</si>
  <si>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</si>
  <si>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</si>
  <si>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</si>
  <si>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</si>
  <si>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</si>
  <si>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</si>
  <si>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</si>
  <si>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</si>
  <si>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</si>
  <si>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</si>
  <si>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</si>
  <si>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</si>
  <si>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</si>
  <si>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</si>
  <si>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</si>
  <si>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</si>
  <si>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</si>
  <si>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</si>
  <si>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</si>
  <si>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</si>
  <si>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</si>
  <si>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</si>
  <si>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</si>
  <si>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</si>
  <si>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</si>
  <si>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</si>
  <si>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</si>
  <si>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</si>
  <si>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</si>
  <si>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</si>
  <si>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</si>
  <si>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</si>
  <si>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</si>
  <si>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</si>
  <si>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</si>
  <si>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</si>
  <si>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</si>
  <si>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</si>
  <si>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</si>
  <si>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</si>
  <si>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</si>
  <si>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</si>
  <si>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</si>
  <si>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</si>
  <si>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</si>
  <si>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</si>
  <si>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</si>
  <si>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</si>
  <si>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</si>
  <si>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</si>
  <si>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</si>
  <si>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</si>
  <si>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</si>
  <si>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</si>
  <si>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</si>
  <si>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</si>
  <si>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</si>
  <si>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</si>
  <si>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</si>
  <si>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</si>
  <si>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</si>
  <si>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</si>
  <si>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</si>
  <si>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</si>
  <si>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</si>
  <si>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</si>
  <si>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</si>
  <si>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</si>
  <si>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</si>
  <si>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</si>
  <si>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</si>
  <si>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</si>
  <si>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</si>
  <si>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</si>
  <si>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</si>
  <si>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</si>
  <si>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</si>
  <si>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</si>
  <si>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</si>
  <si>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</si>
  <si>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</si>
  <si>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</si>
  <si>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</si>
  <si>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</si>
  <si>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</si>
  <si>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</si>
  <si>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</si>
  <si>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</si>
  <si>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</si>
  <si>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</si>
  <si>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</si>
  <si>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</si>
  <si>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</si>
  <si>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</si>
  <si>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</si>
  <si>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</si>
  <si>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</si>
  <si>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</si>
  <si>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</si>
  <si>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</si>
  <si>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</si>
  <si>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</si>
  <si>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</si>
  <si>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</si>
  <si>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</si>
  <si>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</si>
  <si>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</si>
  <si>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</si>
  <si>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</si>
  <si>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</si>
  <si>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</si>
  <si>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</si>
  <si>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</si>
  <si>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</si>
  <si>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</si>
  <si>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</si>
  <si>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</si>
  <si>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</si>
  <si>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</si>
  <si>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</si>
  <si>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</si>
  <si>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</si>
  <si>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</si>
  <si>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</si>
  <si>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</si>
  <si>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</si>
  <si>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</si>
  <si>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</si>
  <si>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</si>
  <si>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</si>
  <si>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</si>
  <si>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</si>
  <si>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</si>
  <si>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</si>
  <si>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</si>
  <si>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</si>
  <si>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</si>
  <si>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</si>
  <si>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</si>
  <si>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</si>
  <si>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</si>
  <si>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</si>
  <si>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</si>
  <si>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</si>
  <si>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</si>
  <si>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</si>
  <si>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</si>
  <si>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</si>
  <si>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</si>
  <si>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</si>
  <si>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</si>
  <si>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</si>
  <si>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</si>
  <si>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</si>
  <si>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</si>
  <si>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</si>
  <si>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</si>
  <si>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</si>
  <si>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</si>
  <si>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</si>
  <si>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</si>
  <si>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</si>
  <si>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</si>
  <si>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</si>
  <si>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</si>
  <si>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</si>
  <si>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</si>
  <si>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</si>
  <si>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</si>
  <si>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</si>
  <si>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</si>
  <si>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</si>
  <si>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</si>
  <si>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</si>
  <si>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</si>
  <si>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</si>
  <si>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</si>
  <si>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</si>
  <si>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</si>
  <si>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</si>
  <si>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</si>
  <si>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</si>
  <si>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</si>
  <si>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</si>
  <si>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</si>
  <si>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</si>
  <si>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</si>
  <si>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</si>
  <si>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</si>
  <si>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</si>
  <si>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</si>
  <si>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</si>
  <si>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</si>
  <si>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</si>
  <si>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</si>
  <si>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</si>
  <si>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</si>
  <si>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</si>
  <si>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</si>
  <si>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</si>
  <si>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</si>
  <si>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</si>
  <si>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</si>
  <si>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</si>
  <si>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</si>
  <si>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</si>
  <si>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</si>
  <si>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</si>
  <si>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</si>
  <si>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</si>
  <si>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</si>
  <si>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</si>
  <si>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</si>
  <si>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</si>
  <si>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</si>
  <si>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</si>
  <si>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</si>
  <si>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</si>
  <si>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</si>
  <si>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</si>
  <si>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</si>
  <si>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</si>
  <si>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</si>
  <si>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</si>
  <si>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</si>
  <si>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</si>
  <si>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</si>
  <si>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</si>
  <si>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</si>
  <si>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</si>
  <si>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</si>
  <si>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</si>
  <si>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</si>
  <si>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</si>
  <si>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</si>
  <si>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</si>
  <si>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</si>
  <si>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</si>
  <si>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</si>
  <si>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</si>
  <si>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</si>
  <si>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</si>
  <si>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</si>
  <si>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</si>
  <si>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</si>
  <si>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</si>
  <si>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</si>
  <si>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</si>
  <si>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</si>
  <si>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</si>
  <si>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</si>
  <si>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</si>
  <si>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</si>
  <si>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</si>
  <si>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</si>
  <si>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</si>
  <si>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</si>
  <si>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</si>
  <si>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</si>
  <si>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</si>
  <si>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</si>
  <si>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</si>
  <si>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</si>
  <si>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</si>
  <si>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</si>
  <si>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</si>
  <si>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</si>
  <si>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</si>
  <si>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</si>
  <si>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</si>
  <si>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</si>
  <si>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</si>
  <si>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</si>
  <si>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</si>
  <si>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</si>
  <si>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</si>
  <si>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</si>
  <si>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</si>
  <si>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</si>
  <si>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</si>
  <si>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</si>
  <si>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</si>
  <si>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</si>
  <si>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</si>
  <si>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</si>
  <si>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</si>
  <si>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</si>
  <si>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</si>
  <si>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</si>
  <si>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</si>
  <si>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</si>
  <si>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</si>
  <si>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</si>
  <si>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</si>
  <si>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</si>
  <si>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</si>
  <si>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</si>
  <si>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</si>
  <si>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</si>
  <si>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</si>
  <si>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</si>
  <si>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</si>
  <si>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</si>
  <si>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</si>
  <si>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</si>
  <si>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</si>
  <si>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</si>
  <si>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</si>
  <si>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</si>
  <si>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</si>
  <si>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</si>
  <si>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</si>
  <si>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</si>
  <si>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</si>
  <si>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</si>
  <si>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</si>
  <si>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</si>
  <si>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</si>
  <si>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</si>
  <si>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</si>
  <si>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</si>
  <si>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</si>
  <si>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</si>
  <si>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</si>
  <si>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</si>
  <si>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</si>
  <si>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</si>
  <si>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</si>
  <si>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</si>
  <si>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</si>
  <si>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</si>
  <si>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</si>
  <si>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</si>
  <si>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</si>
  <si>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</si>
  <si>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</si>
  <si>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</si>
  <si>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</si>
  <si>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</si>
  <si>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</si>
  <si>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</si>
  <si>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</si>
  <si>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</si>
  <si>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</si>
  <si>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</si>
  <si>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</si>
  <si>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</si>
  <si>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</si>
  <si>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</si>
  <si>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</si>
  <si>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</si>
  <si>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</si>
  <si>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</si>
  <si>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</si>
  <si>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</si>
  <si>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</si>
  <si>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</si>
  <si>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</si>
  <si>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</si>
  <si>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</si>
  <si>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</si>
  <si>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</si>
  <si>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</si>
  <si>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</si>
  <si>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</si>
  <si>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</si>
  <si>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</si>
  <si>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</si>
  <si>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</si>
  <si>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</si>
  <si>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</si>
  <si>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</si>
  <si>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</si>
  <si>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</si>
  <si>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</si>
  <si>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</si>
  <si>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</si>
  <si>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</si>
  <si>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</si>
  <si>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</si>
  <si>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</si>
  <si>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</si>
  <si>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</si>
  <si>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</si>
  <si>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</si>
  <si>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</si>
  <si>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</si>
  <si>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</si>
  <si>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</si>
  <si>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</si>
  <si>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</si>
  <si>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</si>
  <si>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</si>
  <si>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</si>
  <si>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</si>
  <si>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</si>
  <si>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</si>
  <si>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</si>
  <si>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</si>
  <si>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</si>
  <si>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</si>
  <si>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</si>
  <si>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</si>
  <si>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</si>
  <si>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</si>
  <si>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</si>
  <si>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</si>
  <si>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</si>
  <si>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</si>
  <si>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</si>
  <si>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</si>
  <si>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</si>
  <si>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</si>
  <si>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</si>
  <si>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</si>
  <si>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</si>
  <si>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</si>
  <si>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</si>
  <si>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</si>
  <si>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</si>
  <si>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</si>
  <si>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</si>
  <si>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</si>
  <si>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</si>
  <si>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</si>
  <si>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</si>
  <si>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</si>
  <si>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</si>
  <si>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</si>
  <si>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</si>
  <si>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</si>
  <si>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</si>
  <si>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</si>
  <si>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</si>
  <si>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</si>
  <si>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</si>
  <si>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</si>
  <si>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</si>
  <si>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</si>
  <si>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</si>
  <si>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</si>
  <si>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</si>
  <si>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</si>
  <si>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</si>
  <si>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</si>
  <si>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</si>
  <si>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</si>
  <si>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</si>
  <si>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</si>
  <si>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</si>
  <si>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</si>
  <si>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</si>
  <si>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</si>
  <si>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</si>
  <si>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</si>
  <si>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</si>
  <si>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</si>
  <si>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</si>
  <si>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</si>
  <si>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</si>
  <si>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</si>
  <si>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</si>
  <si>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</si>
  <si>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</si>
  <si>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</si>
  <si>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</si>
  <si>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</si>
  <si>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</si>
  <si>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</si>
  <si>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</si>
  <si>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</si>
  <si>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</si>
  <si>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</si>
  <si>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</si>
  <si>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</si>
  <si>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</si>
  <si>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</si>
  <si>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</si>
  <si>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</si>
  <si>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</si>
  <si>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</si>
  <si>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</si>
  <si>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</si>
  <si>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</si>
  <si>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</si>
  <si>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</si>
  <si>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</si>
  <si>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</si>
  <si>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</si>
  <si>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</si>
  <si>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</si>
  <si>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</si>
  <si>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</si>
  <si>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</si>
  <si>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</si>
  <si>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</si>
  <si>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</si>
  <si>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</si>
  <si>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</si>
  <si>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</si>
  <si>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</si>
  <si>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</si>
  <si>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</si>
  <si>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</si>
  <si>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</si>
  <si>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</si>
  <si>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</si>
  <si>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</si>
  <si>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</si>
  <si>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</si>
  <si>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</si>
  <si>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</si>
  <si>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</si>
  <si>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</si>
  <si>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</si>
  <si>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</si>
  <si>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</si>
  <si>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</si>
  <si>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</si>
  <si>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</si>
  <si>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</si>
  <si>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</si>
  <si>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</si>
  <si>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</si>
  <si>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</si>
  <si>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</si>
  <si>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</si>
  <si>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</si>
  <si>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</si>
  <si>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</si>
  <si>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</si>
  <si>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</si>
  <si>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</si>
  <si>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</si>
  <si>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</si>
  <si>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</si>
  <si>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</si>
  <si>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</si>
  <si>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</si>
  <si>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</si>
  <si>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</si>
  <si>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</si>
  <si>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</si>
  <si>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</si>
  <si>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</si>
  <si>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</si>
  <si>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</si>
  <si>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</si>
  <si>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</si>
  <si>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</si>
  <si>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</si>
  <si>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</si>
  <si>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</si>
  <si>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</si>
  <si>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</si>
  <si>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</si>
  <si>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</si>
  <si>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</si>
  <si>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</si>
  <si>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</si>
  <si>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</si>
  <si>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</si>
  <si>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</si>
  <si>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</si>
  <si>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</si>
  <si>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</si>
  <si>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</si>
  <si>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</si>
  <si>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</si>
  <si>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</si>
  <si>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</si>
  <si>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</si>
  <si>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</si>
  <si>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</si>
  <si>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</si>
  <si>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</si>
  <si>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</si>
  <si>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</si>
  <si>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</si>
  <si>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</si>
  <si>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</si>
  <si>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</si>
  <si>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</si>
  <si>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</si>
  <si>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</si>
  <si>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</si>
  <si>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</si>
  <si>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</si>
  <si>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</si>
  <si>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</si>
  <si>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</si>
  <si>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</si>
  <si>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</si>
  <si>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</si>
  <si>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</si>
  <si>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</si>
  <si>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</si>
  <si>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</si>
  <si>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</si>
  <si>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</si>
  <si>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</si>
  <si>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</si>
  <si>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</si>
  <si>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</si>
  <si>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</si>
  <si>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</si>
  <si>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</si>
  <si>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</si>
  <si>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</si>
  <si>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</si>
  <si>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</si>
  <si>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</si>
  <si>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</si>
  <si>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</si>
  <si>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</si>
  <si>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</si>
  <si>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</si>
  <si>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</si>
  <si>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</si>
  <si>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</si>
  <si>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</si>
  <si>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</si>
  <si>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</si>
  <si>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</si>
  <si>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</si>
  <si>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</si>
  <si>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</si>
  <si>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</si>
  <si>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</si>
  <si>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</si>
  <si>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</si>
  <si>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</si>
  <si>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</si>
  <si>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</si>
  <si>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</si>
  <si>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</si>
  <si>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</si>
  <si>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</si>
  <si>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</si>
  <si>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</si>
  <si>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</si>
  <si>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</si>
  <si>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</si>
  <si>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</si>
  <si>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</si>
  <si>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</si>
  <si>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</si>
  <si>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</si>
  <si>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</si>
  <si>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</si>
  <si>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</si>
  <si>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</si>
  <si>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</si>
  <si>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</si>
  <si>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</si>
  <si>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</si>
  <si>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</si>
  <si>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</si>
  <si>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</si>
  <si>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</si>
  <si>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</si>
  <si>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</si>
  <si>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</si>
  <si>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</si>
  <si>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</si>
  <si>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</si>
  <si>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</si>
  <si>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</si>
  <si>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</si>
  <si>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</si>
  <si>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</si>
  <si>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</si>
  <si>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</si>
  <si>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</si>
  <si>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</si>
  <si>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</si>
  <si>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</si>
  <si>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</si>
  <si>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</si>
  <si>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</si>
  <si>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</si>
  <si>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</si>
  <si>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</si>
  <si>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</si>
  <si>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</si>
  <si>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</si>
  <si>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</si>
  <si>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</si>
  <si>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</si>
  <si>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</si>
  <si>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</si>
  <si>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</si>
  <si>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</si>
  <si>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</si>
  <si>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</si>
  <si>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</si>
  <si>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</si>
  <si>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</si>
  <si>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</si>
  <si>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</si>
  <si>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</si>
  <si>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</si>
  <si>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</si>
  <si>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</si>
  <si>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</si>
  <si>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</si>
  <si>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</si>
  <si>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</si>
  <si>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</si>
  <si>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</si>
  <si>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</si>
  <si>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</si>
  <si>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</si>
  <si>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</si>
  <si>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</si>
  <si>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</si>
  <si>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</si>
  <si>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</si>
  <si>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</si>
  <si>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</si>
  <si>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</si>
  <si>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</si>
  <si>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</si>
  <si>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</si>
  <si>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</si>
  <si>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</si>
  <si>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</si>
  <si>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</si>
  <si>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</si>
  <si>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</si>
  <si>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</si>
  <si>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</si>
  <si>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</si>
  <si>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</si>
  <si>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</si>
  <si>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</si>
  <si>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</si>
  <si>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</si>
  <si>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</si>
  <si>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</si>
  <si>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</si>
  <si>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</si>
  <si>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</si>
  <si>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</si>
  <si>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</si>
  <si>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</si>
  <si>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</si>
  <si>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</si>
  <si>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</si>
  <si>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</si>
  <si>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</si>
  <si>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</si>
  <si>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</si>
  <si>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</si>
  <si>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</si>
  <si>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</si>
  <si>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</si>
  <si>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</si>
  <si>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</si>
  <si>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</si>
  <si>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</si>
  <si>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</si>
  <si>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</si>
  <si>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</si>
  <si>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</si>
  <si>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</si>
  <si>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</si>
  <si>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</si>
  <si>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</si>
  <si>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</si>
  <si>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</si>
  <si>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</si>
  <si>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</si>
  <si>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</si>
  <si>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</si>
  <si>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</si>
  <si>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</si>
  <si>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</si>
  <si>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</si>
  <si>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</si>
  <si>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</si>
  <si>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</si>
  <si>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</si>
  <si>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</si>
  <si>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</si>
  <si>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</si>
  <si>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</si>
  <si>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</si>
  <si>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</si>
  <si>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</si>
  <si>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</si>
  <si>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</si>
  <si>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</si>
  <si>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</si>
  <si>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</si>
  <si>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</si>
  <si>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</si>
  <si>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</si>
  <si>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</si>
  <si>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</si>
  <si>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</si>
  <si>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</si>
  <si>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</si>
  <si>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</si>
  <si>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</si>
  <si>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</si>
  <si>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</si>
  <si>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</si>
  <si>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</si>
  <si>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</si>
  <si>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</si>
  <si>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</si>
  <si>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</si>
  <si>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</si>
  <si>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</si>
  <si>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</si>
  <si>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</si>
  <si>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</si>
  <si>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</si>
  <si>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</si>
  <si>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</si>
  <si>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</si>
  <si>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</si>
  <si>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</si>
  <si>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</si>
  <si>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</si>
  <si>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</si>
  <si>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</si>
  <si>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</si>
  <si>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</si>
  <si>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</si>
  <si>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</si>
  <si>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</si>
  <si>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</si>
  <si>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</si>
  <si>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</si>
  <si>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</si>
  <si>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</si>
  <si>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</si>
  <si>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</si>
  <si>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</si>
  <si>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</si>
  <si>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</si>
  <si>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</si>
  <si>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</si>
  <si>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</si>
  <si>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</si>
  <si>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</si>
  <si>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</si>
  <si>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</si>
  <si>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</si>
  <si>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</si>
  <si>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</si>
  <si>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</si>
  <si>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</si>
  <si>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</si>
  <si>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</si>
  <si>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</si>
  <si>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</si>
  <si>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</si>
  <si>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</si>
  <si>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</si>
  <si>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</si>
  <si>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</si>
  <si>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</si>
  <si>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</si>
  <si>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</si>
  <si>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</si>
  <si>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</si>
  <si>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</si>
  <si>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</si>
  <si>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</si>
  <si>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</si>
  <si>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</si>
  <si>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</si>
  <si>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</si>
  <si>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</si>
  <si>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</si>
  <si>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</si>
  <si>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</si>
  <si>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</si>
  <si>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</si>
  <si>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</si>
  <si>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</si>
  <si>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</si>
  <si>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</si>
  <si>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</si>
  <si>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</si>
  <si>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</si>
  <si>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</si>
  <si>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</si>
  <si>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</si>
  <si>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</si>
  <si>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</si>
  <si>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</si>
  <si>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</si>
  <si>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</si>
  <si>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</si>
  <si>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</si>
  <si>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</si>
  <si>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</si>
  <si>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</si>
  <si>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</si>
  <si>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</si>
  <si>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</si>
  <si>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</si>
  <si>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</si>
  <si>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</si>
  <si>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</si>
  <si>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</si>
  <si>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</si>
  <si>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</si>
  <si>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</si>
  <si>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</si>
  <si>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</si>
  <si>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</si>
  <si>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</si>
  <si>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</si>
  <si>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</si>
  <si>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</si>
  <si>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</si>
  <si>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</si>
  <si>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</si>
  <si>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</si>
  <si>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</si>
  <si>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</si>
  <si>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</si>
  <si>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</si>
  <si>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</si>
  <si>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</si>
  <si>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</si>
  <si>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</si>
  <si>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</si>
  <si>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</si>
  <si>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</si>
  <si>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</si>
  <si>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</si>
  <si>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</si>
  <si>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</si>
  <si>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</si>
  <si>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</si>
  <si>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</si>
  <si>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</si>
  <si>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</si>
  <si>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</si>
  <si>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</si>
  <si>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</si>
  <si>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</si>
  <si>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</si>
  <si>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</si>
  <si>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</si>
  <si>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</si>
  <si>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</si>
  <si>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</si>
  <si>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</si>
  <si>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</si>
  <si>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</si>
  <si>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</si>
  <si>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</si>
  <si>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</si>
  <si>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</si>
  <si>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</si>
  <si>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</si>
  <si>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</si>
  <si>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</si>
  <si>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</si>
  <si>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</si>
  <si>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</si>
  <si>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</si>
  <si>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</si>
  <si>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</si>
  <si>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</si>
  <si>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</si>
  <si>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</si>
  <si>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</si>
  <si>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</si>
  <si>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</si>
  <si>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</si>
  <si>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</si>
  <si>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</si>
  <si>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</si>
  <si>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</si>
  <si>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</si>
  <si>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</si>
  <si>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</si>
  <si>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</si>
  <si>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</si>
  <si>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</si>
  <si>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</si>
  <si>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</si>
  <si>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</si>
  <si>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</si>
  <si>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</si>
  <si>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</si>
  <si>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</si>
  <si>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</si>
  <si>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</si>
  <si>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</si>
  <si>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</si>
  <si>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</si>
  <si>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</si>
  <si>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</si>
  <si>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</si>
  <si>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</si>
  <si>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</si>
  <si>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</si>
  <si>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</si>
  <si>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</si>
  <si>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</si>
  <si>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</si>
  <si>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</si>
  <si>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</si>
  <si>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</si>
  <si>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</si>
  <si>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</si>
  <si>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</si>
  <si>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</si>
  <si>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</si>
  <si>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</si>
  <si>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</si>
  <si>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</si>
  <si>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</si>
  <si>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</si>
  <si>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</si>
  <si>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</si>
  <si>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</si>
  <si>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</si>
  <si>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</si>
  <si>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</si>
  <si>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</si>
  <si>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</si>
  <si>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</si>
  <si>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</si>
  <si>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</si>
  <si>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</si>
  <si>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</si>
  <si>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</si>
  <si>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</si>
  <si>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</si>
  <si>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</si>
  <si>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</si>
  <si>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</si>
  <si>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</si>
  <si>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</si>
  <si>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</si>
  <si>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</si>
  <si>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</si>
  <si>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</si>
  <si>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</si>
  <si>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</si>
  <si>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</si>
  <si>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</si>
  <si>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</si>
  <si>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</si>
  <si>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</si>
  <si>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</si>
  <si>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</si>
  <si>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</si>
  <si>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</si>
  <si>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</si>
  <si>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</si>
  <si>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</si>
  <si>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</si>
  <si>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</si>
  <si>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</si>
  <si>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</si>
  <si>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</si>
  <si>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</si>
  <si>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</si>
  <si>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</si>
  <si>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</si>
  <si>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</si>
  <si>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</si>
  <si>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</si>
  <si>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</si>
  <si>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</si>
  <si>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</si>
  <si>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</si>
  <si>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</si>
  <si>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</si>
  <si>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</si>
  <si>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</si>
  <si>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</si>
  <si>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</si>
  <si>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</si>
  <si>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</si>
  <si>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</si>
  <si>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</si>
  <si>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</si>
  <si>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</si>
  <si>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</si>
  <si>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</si>
  <si>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</si>
  <si>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</si>
  <si>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</si>
  <si>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</si>
  <si>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</si>
  <si>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</si>
  <si>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</si>
  <si>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</si>
  <si>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</si>
  <si>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</si>
  <si>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</si>
  <si>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</si>
  <si>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</si>
  <si>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</si>
  <si>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</si>
  <si>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</si>
  <si>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</si>
  <si>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</si>
  <si>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</si>
  <si>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</si>
  <si>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</si>
  <si>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</si>
  <si>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</si>
  <si>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</si>
  <si>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</si>
  <si>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</si>
  <si>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</si>
  <si>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</si>
  <si>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</si>
  <si>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</si>
  <si>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</si>
  <si>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</si>
  <si>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</si>
  <si>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</si>
  <si>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</si>
  <si>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</si>
  <si>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</si>
  <si>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</si>
  <si>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</si>
  <si>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</si>
  <si>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</si>
  <si>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</si>
  <si>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</si>
  <si>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</si>
  <si>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</si>
  <si>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</si>
  <si>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</si>
  <si>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</si>
  <si>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</si>
  <si>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</si>
  <si>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</si>
  <si>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</si>
  <si>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</si>
  <si>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</si>
  <si>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</si>
  <si>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</si>
  <si>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</si>
  <si>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</si>
  <si>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</si>
  <si>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</si>
  <si>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</si>
  <si>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</si>
  <si>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</si>
  <si>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</si>
  <si>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</si>
  <si>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</si>
  <si>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</si>
  <si>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</si>
  <si>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</si>
  <si>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</si>
  <si>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</si>
  <si>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</si>
  <si>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</si>
  <si>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</si>
  <si>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</si>
  <si>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</si>
  <si>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</si>
  <si>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</si>
  <si>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</si>
  <si>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</si>
  <si>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</si>
  <si>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</si>
  <si>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</si>
  <si>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</si>
  <si>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</si>
  <si>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</si>
  <si>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</si>
  <si>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</si>
  <si>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</si>
  <si>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</si>
  <si>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</si>
  <si>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</si>
  <si>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</si>
  <si>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</si>
  <si>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</si>
  <si>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</si>
  <si>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</si>
  <si>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</si>
  <si>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</si>
  <si>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</si>
  <si>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</si>
  <si>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</si>
  <si>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</si>
  <si>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</si>
  <si>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</si>
  <si>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</si>
  <si>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</si>
  <si>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</si>
  <si>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</si>
  <si>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</si>
  <si>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</si>
  <si>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</si>
  <si>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</si>
  <si>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</si>
  <si>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</si>
  <si>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</si>
  <si>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</si>
  <si>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</si>
  <si>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</si>
  <si>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</si>
  <si>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</si>
  <si>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</si>
  <si>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</si>
  <si>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</si>
  <si>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</si>
  <si>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</si>
  <si>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</si>
  <si>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</si>
  <si>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</si>
  <si>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</si>
  <si>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</si>
  <si>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</si>
  <si>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</si>
  <si>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</si>
  <si>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</si>
  <si>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</si>
  <si>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</si>
  <si>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</si>
  <si>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</si>
  <si>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</si>
  <si>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</si>
  <si>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</si>
  <si>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</si>
  <si>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</si>
  <si>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</si>
  <si>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</si>
  <si>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</si>
  <si>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</si>
  <si>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</si>
  <si>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</si>
  <si>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</si>
  <si>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</si>
  <si>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</si>
  <si>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</si>
  <si>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</si>
  <si>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</si>
  <si>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</si>
  <si>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</si>
  <si>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</si>
  <si>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</si>
  <si>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</si>
  <si>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</si>
  <si>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</si>
  <si>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</si>
  <si>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</si>
  <si>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</si>
  <si>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</si>
  <si>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</si>
  <si>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</si>
  <si>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</si>
  <si>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</si>
  <si>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</si>
  <si>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</si>
  <si>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</si>
  <si>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</si>
  <si>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</si>
  <si>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</si>
  <si>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</si>
  <si>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</si>
  <si>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</si>
  <si>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</si>
  <si>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</si>
  <si>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</si>
  <si>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</si>
  <si>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</si>
  <si>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</si>
  <si>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</si>
  <si>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</si>
  <si>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</si>
  <si>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</si>
  <si>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</si>
  <si>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</si>
  <si>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</si>
  <si>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</si>
  <si>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</si>
  <si>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</si>
  <si>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</si>
  <si>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</si>
  <si>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</si>
  <si>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</si>
  <si>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</si>
  <si>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</si>
  <si>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</si>
  <si>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</si>
  <si>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</si>
  <si>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</si>
  <si>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</si>
  <si>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</si>
  <si>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</si>
  <si>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</si>
  <si>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</si>
  <si>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</si>
  <si>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</si>
  <si>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</si>
  <si>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</si>
  <si>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</si>
  <si>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</si>
  <si>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</si>
  <si>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</si>
  <si>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</si>
  <si>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</si>
  <si>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</si>
  <si>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</si>
  <si>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</si>
  <si>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</si>
  <si>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</si>
  <si>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</si>
  <si>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</si>
  <si>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</si>
  <si>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</si>
  <si>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</si>
  <si>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</si>
  <si>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</si>
  <si>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</si>
  <si>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</si>
  <si>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</si>
  <si>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</si>
  <si>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</si>
  <si>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</si>
  <si>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</si>
  <si>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</si>
  <si>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</si>
  <si>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</si>
  <si>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</si>
  <si>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</si>
  <si>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</si>
  <si>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</si>
  <si>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</si>
  <si>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</si>
  <si>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</si>
  <si>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</si>
  <si>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</si>
  <si>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</si>
  <si>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</si>
  <si>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</si>
  <si>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</si>
  <si>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</si>
  <si>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</si>
  <si>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</si>
  <si>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</si>
  <si>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</si>
  <si>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</si>
  <si>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</si>
  <si>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</si>
  <si>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</si>
  <si>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</si>
  <si>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</si>
  <si>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</si>
  <si>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</si>
  <si>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</si>
  <si>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</si>
  <si>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</si>
  <si>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</si>
  <si>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</si>
  <si>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</si>
  <si>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</si>
  <si>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</si>
  <si>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</si>
  <si>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</si>
  <si>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</si>
  <si>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</si>
  <si>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</si>
  <si>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</si>
  <si>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</si>
  <si>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</si>
  <si>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</si>
  <si>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</si>
  <si>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</si>
  <si>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</si>
  <si>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</si>
  <si>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</si>
  <si>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</si>
  <si>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</si>
  <si>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</si>
  <si>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</si>
  <si>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</si>
  <si>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</si>
  <si>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</si>
  <si>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</si>
  <si>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</si>
  <si>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</si>
  <si>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</si>
  <si>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</si>
  <si>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</si>
  <si>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</si>
  <si>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</si>
  <si>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</si>
  <si>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</si>
  <si>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</si>
  <si>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</si>
  <si>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</si>
  <si>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</si>
  <si>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</si>
  <si>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</si>
  <si>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</si>
  <si>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</si>
  <si>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</si>
  <si>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</si>
  <si>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</si>
  <si>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</si>
  <si>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</si>
  <si>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</si>
  <si>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</si>
  <si>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</si>
  <si>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</si>
  <si>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</si>
  <si>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</si>
  <si>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</si>
  <si>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</si>
  <si>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</si>
  <si>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</si>
  <si>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</si>
  <si>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</si>
  <si>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</si>
  <si>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</si>
  <si>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</si>
  <si>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</si>
  <si>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</si>
  <si>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</si>
  <si>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</si>
  <si>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</si>
  <si>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</si>
  <si>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</si>
  <si>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</si>
  <si>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</si>
  <si>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</si>
  <si>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</si>
  <si>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</si>
  <si>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</si>
  <si>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</si>
  <si>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</si>
  <si>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</si>
  <si>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</si>
  <si>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</si>
  <si>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</si>
  <si>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</si>
  <si>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</si>
  <si>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</si>
  <si>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</si>
  <si>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</si>
  <si>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</si>
  <si>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</si>
  <si>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</si>
  <si>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</si>
  <si>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</si>
  <si>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</si>
  <si>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</si>
  <si>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</si>
  <si>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</si>
  <si>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</si>
  <si>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</si>
  <si>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</si>
  <si>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</si>
  <si>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</si>
  <si>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</si>
  <si>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</si>
  <si>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</si>
  <si>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</si>
  <si>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</si>
  <si>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</si>
  <si>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</si>
  <si>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</si>
  <si>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</si>
  <si>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</si>
  <si>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</si>
  <si>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</si>
  <si>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</si>
  <si>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</si>
  <si>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</si>
  <si>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</si>
  <si>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</si>
  <si>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</si>
  <si>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</si>
  <si>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</si>
  <si>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</si>
  <si>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</si>
  <si>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</si>
  <si>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</si>
  <si>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</si>
  <si>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</si>
  <si>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</si>
  <si>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</si>
  <si>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</si>
  <si>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</si>
  <si>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</si>
  <si>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</si>
  <si>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</si>
  <si>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</si>
  <si>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</si>
  <si>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</si>
  <si>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</si>
  <si>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</si>
  <si>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</si>
  <si>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</si>
  <si>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</si>
  <si>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</si>
  <si>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</si>
  <si>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</si>
  <si>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</si>
  <si>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</si>
  <si>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</si>
  <si>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</si>
  <si>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</si>
  <si>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</si>
  <si>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</si>
  <si>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</si>
  <si>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</si>
  <si>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</si>
  <si>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</si>
  <si>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</si>
  <si>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</si>
  <si>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</si>
  <si>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</si>
  <si>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</si>
  <si>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</si>
  <si>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</si>
  <si>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</si>
  <si>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</si>
  <si>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</si>
  <si>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</si>
  <si>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</si>
  <si>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</si>
  <si>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</si>
  <si>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</si>
  <si>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</si>
  <si>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</si>
  <si>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</si>
  <si>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</si>
  <si>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</si>
  <si>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</si>
  <si>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</si>
  <si>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</si>
  <si>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</si>
  <si>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</si>
  <si>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</si>
  <si>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</si>
  <si>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</si>
  <si>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</si>
  <si>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</si>
  <si>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</si>
  <si>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</si>
  <si>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</si>
  <si>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</si>
  <si>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</si>
  <si>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</si>
  <si>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</si>
  <si>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</si>
  <si>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</si>
  <si>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</si>
  <si>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</si>
  <si>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</si>
  <si>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</si>
  <si>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</si>
  <si>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</si>
  <si>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</si>
  <si>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</si>
  <si>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</si>
  <si>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</si>
  <si>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</si>
  <si>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</si>
  <si>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</si>
  <si>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</si>
  <si>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</si>
  <si>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</si>
  <si>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</si>
  <si>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</si>
  <si>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</si>
  <si>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</si>
  <si>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</si>
  <si>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</si>
  <si>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</si>
  <si>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</si>
  <si>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</si>
  <si>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</si>
  <si>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</si>
  <si>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</si>
  <si>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</si>
  <si>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</si>
  <si>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</si>
  <si>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</si>
  <si>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</si>
  <si>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</si>
  <si>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</si>
  <si>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</si>
  <si>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</si>
  <si>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</si>
  <si>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</si>
  <si>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</si>
  <si>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</si>
  <si>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</si>
  <si>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</si>
  <si>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</si>
  <si>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</si>
  <si>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</si>
  <si>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</si>
  <si>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</si>
  <si>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</si>
  <si>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</si>
  <si>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</si>
  <si>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</si>
  <si>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</si>
  <si>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</si>
  <si>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</si>
  <si>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</si>
  <si>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</si>
  <si>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</si>
  <si>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</si>
  <si>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</si>
  <si>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</si>
  <si>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</si>
  <si>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</si>
  <si>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</si>
  <si>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</si>
  <si>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</si>
  <si>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</si>
  <si>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</si>
  <si>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</si>
  <si>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</si>
  <si>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</si>
  <si>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</si>
  <si>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</si>
  <si>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</si>
  <si>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</si>
  <si>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</si>
  <si>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</si>
  <si>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</si>
  <si>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</si>
  <si>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</si>
  <si>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</si>
  <si>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</si>
  <si>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</si>
  <si>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</si>
  <si>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</si>
  <si>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</si>
  <si>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</si>
  <si>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</si>
  <si>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</si>
  <si>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</si>
  <si>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</si>
  <si>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</si>
  <si>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</si>
  <si>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</si>
  <si>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</si>
  <si>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</si>
  <si>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</si>
  <si>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</si>
  <si>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</si>
  <si>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</si>
  <si>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</si>
  <si>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</si>
  <si>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</si>
  <si>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</si>
  <si>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</si>
  <si>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</si>
  <si>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</si>
  <si>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</si>
  <si>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</si>
  <si>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</si>
  <si>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</si>
  <si>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</si>
  <si>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</si>
  <si>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</si>
  <si>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</si>
  <si>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</si>
  <si>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</si>
  <si>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</si>
  <si>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</si>
  <si>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</si>
  <si>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</si>
  <si>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</si>
  <si>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</si>
  <si>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</si>
  <si>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</si>
  <si>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</si>
  <si>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</si>
  <si>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</si>
  <si>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</si>
  <si>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</si>
  <si>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</si>
  <si>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</si>
  <si>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</si>
  <si>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</si>
  <si>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</si>
  <si>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</si>
  <si>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</si>
  <si>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</si>
  <si>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</si>
  <si>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</si>
  <si>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</si>
  <si>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</si>
  <si>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</si>
  <si>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</si>
  <si>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</si>
  <si>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</si>
  <si>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</si>
  <si>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</si>
  <si>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</si>
  <si>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</si>
  <si>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</si>
  <si>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</si>
  <si>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</si>
  <si>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</si>
  <si>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</si>
  <si>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</si>
  <si>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</si>
  <si>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</si>
  <si>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</si>
  <si>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</si>
  <si>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</si>
  <si>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</si>
  <si>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</si>
  <si>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</si>
  <si>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</si>
  <si>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</si>
  <si>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</si>
  <si>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</si>
  <si>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</si>
  <si>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</si>
  <si>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</si>
  <si>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</si>
  <si>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</si>
  <si>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</si>
  <si>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</si>
  <si>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</si>
  <si>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</si>
  <si>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</si>
  <si>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</si>
  <si>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</si>
  <si>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</si>
  <si>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</si>
  <si>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</si>
  <si>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</si>
  <si>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</si>
  <si>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</si>
  <si>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</si>
  <si>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</si>
  <si>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</si>
  <si>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</si>
  <si>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</si>
  <si>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</si>
  <si>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</si>
  <si>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</si>
  <si>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</si>
  <si>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</si>
  <si>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</si>
  <si>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</si>
  <si>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</si>
  <si>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</si>
  <si>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</si>
  <si>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</si>
  <si>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</si>
  <si>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</si>
  <si>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</si>
  <si>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</si>
  <si>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</si>
  <si>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</si>
  <si>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</si>
  <si>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</si>
  <si>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</si>
  <si>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</si>
  <si>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</si>
  <si>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</si>
  <si>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</si>
  <si>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</si>
  <si>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</si>
  <si>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</si>
  <si>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</si>
  <si>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</si>
  <si>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</si>
  <si>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</si>
  <si>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</si>
  <si>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</si>
  <si>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</si>
  <si>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</si>
  <si>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</si>
  <si>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</si>
  <si>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</si>
  <si>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</si>
  <si>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</si>
  <si>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</si>
  <si>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</si>
  <si>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</si>
  <si>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</si>
  <si>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</si>
  <si>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</si>
  <si>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</si>
  <si>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</si>
  <si>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</si>
  <si>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</si>
  <si>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</si>
  <si>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</si>
  <si>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</si>
  <si>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</si>
  <si>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</si>
  <si>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</si>
  <si>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</si>
  <si>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</si>
  <si>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</si>
  <si>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</si>
  <si>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</si>
  <si>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</si>
  <si>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</si>
  <si>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</si>
  <si>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</si>
  <si>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</si>
  <si>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</si>
  <si>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</si>
  <si>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</si>
  <si>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</si>
  <si>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</si>
  <si>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</si>
  <si>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</si>
  <si>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</si>
  <si>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</si>
  <si>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</si>
  <si>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</si>
  <si>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</si>
  <si>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</si>
  <si>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</si>
  <si>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</si>
  <si>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</si>
  <si>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</si>
  <si>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</si>
  <si>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</si>
  <si>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</si>
  <si>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</si>
  <si>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</si>
  <si>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</si>
  <si>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</si>
  <si>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</si>
  <si>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</si>
  <si>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</si>
  <si>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</si>
  <si>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</si>
  <si>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</si>
  <si>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</si>
  <si>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</si>
  <si>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</si>
  <si>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</si>
  <si>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</si>
  <si>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</si>
  <si>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</si>
  <si>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</si>
  <si>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</si>
  <si>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</si>
  <si>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</si>
  <si>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</si>
  <si>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</si>
  <si>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</si>
  <si>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</si>
  <si>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</si>
  <si>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</si>
  <si>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</si>
  <si>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</si>
  <si>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</si>
  <si>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</si>
  <si>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</si>
  <si>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</si>
  <si>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</si>
  <si>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</si>
  <si>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</si>
  <si>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</si>
  <si>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</si>
  <si>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</si>
  <si>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</si>
  <si>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</si>
  <si>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</si>
  <si>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</si>
  <si>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</si>
  <si>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</si>
  <si>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</si>
  <si>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</si>
  <si>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</si>
  <si>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</si>
  <si>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</si>
  <si>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</si>
  <si>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</si>
  <si>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</si>
  <si>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</si>
  <si>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</si>
  <si>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</si>
  <si>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</si>
  <si>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</si>
  <si>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</si>
  <si>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</si>
  <si>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</si>
  <si>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</si>
  <si>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</si>
  <si>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</si>
  <si>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</si>
  <si>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</si>
  <si>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</si>
  <si>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</si>
  <si>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</si>
  <si>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</si>
  <si>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</si>
  <si>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</si>
  <si>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</si>
  <si>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</si>
  <si>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</si>
  <si>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</si>
  <si>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</si>
  <si>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</si>
  <si>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</si>
  <si>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</si>
  <si>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</si>
  <si>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</si>
  <si>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</si>
  <si>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</si>
  <si>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</si>
  <si>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</si>
  <si>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</si>
  <si>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</si>
  <si>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</si>
  <si>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</si>
  <si>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</si>
  <si>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</si>
  <si>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</si>
  <si>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</si>
  <si>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</si>
  <si>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</si>
  <si>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</si>
  <si>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</si>
  <si>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</si>
  <si>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</si>
  <si>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</si>
  <si>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</si>
  <si>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</si>
  <si>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</si>
  <si>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</si>
  <si>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</si>
  <si>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</si>
  <si>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</si>
  <si>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</si>
  <si>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</si>
  <si>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</si>
  <si>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</si>
  <si>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</si>
  <si>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</si>
  <si>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</si>
  <si>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</si>
  <si>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</si>
  <si>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</si>
  <si>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</si>
  <si>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</si>
  <si>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</si>
  <si>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</si>
  <si>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</si>
  <si>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</si>
  <si>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</si>
  <si>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</si>
  <si>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</si>
  <si>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</si>
  <si>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</si>
  <si>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</si>
  <si>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</si>
  <si>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</si>
  <si>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</si>
  <si>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</si>
  <si>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</si>
  <si>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</si>
  <si>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</si>
  <si>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</si>
  <si>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</si>
  <si>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</si>
  <si>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</si>
  <si>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</si>
  <si>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</si>
  <si>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</si>
  <si>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</si>
  <si>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</si>
  <si>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</si>
  <si>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</si>
  <si>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</si>
  <si>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</si>
  <si>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</si>
  <si>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</si>
  <si>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</si>
  <si>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</si>
  <si>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</si>
  <si>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</si>
  <si>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</si>
  <si>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</si>
  <si>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</si>
  <si>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</si>
  <si>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</si>
  <si>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</si>
  <si>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</si>
  <si>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</si>
  <si>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</si>
  <si>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</si>
  <si>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</si>
  <si>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</si>
  <si>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</si>
  <si>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</si>
  <si>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</si>
  <si>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</si>
  <si>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</si>
  <si>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</si>
  <si>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</si>
  <si>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</si>
  <si>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</si>
  <si>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</si>
  <si>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</si>
  <si>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</si>
  <si>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</si>
  <si>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</si>
  <si>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</si>
  <si>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</si>
  <si>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</si>
  <si>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</si>
  <si>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</si>
  <si>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</si>
  <si>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</si>
  <si>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</si>
  <si>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</si>
  <si>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</si>
  <si>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</si>
  <si>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</si>
  <si>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</si>
  <si>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</si>
  <si>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</si>
  <si>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</si>
  <si>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</si>
  <si>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</si>
  <si>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</si>
  <si>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</si>
  <si>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</si>
  <si>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</si>
  <si>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</si>
  <si>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</si>
  <si>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</si>
  <si>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</si>
  <si>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</si>
  <si>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</si>
  <si>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</si>
  <si>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</si>
  <si>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</si>
  <si>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</si>
  <si>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</si>
  <si>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</si>
  <si>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</si>
  <si>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</si>
  <si>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</si>
  <si>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</si>
  <si>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</si>
  <si>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</si>
  <si>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</si>
  <si>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</si>
  <si>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</si>
  <si>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</si>
  <si>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</si>
  <si>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</si>
  <si>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</si>
  <si>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</si>
  <si>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</si>
  <si>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</si>
  <si>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</si>
  <si>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</si>
  <si>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</si>
  <si>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</si>
  <si>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</si>
  <si>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</si>
  <si>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</si>
  <si>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</si>
  <si>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</si>
  <si>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</si>
  <si>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</si>
  <si>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</si>
  <si>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</si>
  <si>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</si>
  <si>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</si>
  <si>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</si>
  <si>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</si>
  <si>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</si>
  <si>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</si>
  <si>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</si>
  <si>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</si>
  <si>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</si>
  <si>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</si>
  <si>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</si>
  <si>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</si>
  <si>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</si>
  <si>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</si>
  <si>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</si>
  <si>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</si>
  <si>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</si>
  <si>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</si>
  <si>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</si>
  <si>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</si>
  <si>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</si>
  <si>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</si>
  <si>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</si>
  <si>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</si>
  <si>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</si>
  <si>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</si>
  <si>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</si>
  <si>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</si>
  <si>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</si>
  <si>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</si>
  <si>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</si>
  <si>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</si>
  <si>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</si>
  <si>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</si>
  <si>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</si>
  <si>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</si>
  <si>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</si>
  <si>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</si>
  <si>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</si>
  <si>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</si>
  <si>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</si>
  <si>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</si>
  <si>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</si>
  <si>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</si>
  <si>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</si>
  <si>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</si>
  <si>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</si>
  <si>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</si>
  <si>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</si>
  <si>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</si>
  <si>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</si>
  <si>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</si>
  <si>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</si>
  <si>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</si>
  <si>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</si>
  <si>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</si>
  <si>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</si>
  <si>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</si>
  <si>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</si>
  <si>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</si>
  <si>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</si>
  <si>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</si>
  <si>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</si>
  <si>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</si>
  <si>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</si>
  <si>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</si>
  <si>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</si>
  <si>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</si>
  <si>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</si>
  <si>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</si>
  <si>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</si>
  <si>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</si>
  <si>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</si>
  <si>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</si>
  <si>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</si>
  <si>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</si>
  <si>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</si>
  <si>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</si>
  <si>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</si>
  <si>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</si>
  <si>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</si>
  <si>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</si>
  <si>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</si>
  <si>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</si>
  <si>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</si>
  <si>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</si>
  <si>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</si>
  <si>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</si>
  <si>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</si>
  <si>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</si>
  <si>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</si>
  <si>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</si>
  <si>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</si>
  <si>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</si>
  <si>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</si>
  <si>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</si>
  <si>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</si>
  <si>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</si>
  <si>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</si>
  <si>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</si>
  <si>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</si>
  <si>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</si>
  <si>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</si>
  <si>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</si>
  <si>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</si>
  <si>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</si>
  <si>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</si>
  <si>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</si>
  <si>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</si>
  <si>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</si>
  <si>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</si>
  <si>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</si>
  <si>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</si>
  <si>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</si>
  <si>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</si>
  <si>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</si>
  <si>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</si>
  <si>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</si>
  <si>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</si>
  <si>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</si>
  <si>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</si>
  <si>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</si>
  <si>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</si>
  <si>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</si>
  <si>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</si>
  <si>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</si>
  <si>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</si>
  <si>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</si>
  <si>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</si>
  <si>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</si>
  <si>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</si>
  <si>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</si>
  <si>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</si>
  <si>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</si>
  <si>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</si>
  <si>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</si>
  <si>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</si>
  <si>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</si>
  <si>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</si>
  <si>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</si>
  <si>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</si>
  <si>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</si>
  <si>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</si>
  <si>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</si>
  <si>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</si>
  <si>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</si>
  <si>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</si>
  <si>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</si>
  <si>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</si>
  <si>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</si>
  <si>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</si>
  <si>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</si>
  <si>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</si>
  <si>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</si>
  <si>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</si>
  <si>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</si>
  <si>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</si>
  <si>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</si>
  <si>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</si>
  <si>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</si>
  <si>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</si>
  <si>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</si>
  <si>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</si>
  <si>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</si>
  <si>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</si>
  <si>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</si>
  <si>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</si>
  <si>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</si>
  <si>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</si>
  <si>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</si>
  <si>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</si>
  <si>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</si>
  <si>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</si>
  <si>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</si>
  <si>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</si>
  <si>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</si>
  <si>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</si>
  <si>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</si>
  <si>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</si>
  <si>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</si>
  <si>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</si>
  <si>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</si>
  <si>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</si>
  <si>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</si>
  <si>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</si>
  <si>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</si>
  <si>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</si>
  <si>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</si>
  <si>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</si>
  <si>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</si>
  <si>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</si>
  <si>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</si>
  <si>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</si>
  <si>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</si>
  <si>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</si>
  <si>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</si>
  <si>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</si>
  <si>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</si>
  <si>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</si>
  <si>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</si>
  <si>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</si>
  <si>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</si>
  <si>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</si>
  <si>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</si>
  <si>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</si>
  <si>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</si>
  <si>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</si>
  <si>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</si>
  <si>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</si>
  <si>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</si>
  <si>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</si>
  <si>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</si>
  <si>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</si>
  <si>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</si>
  <si>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</si>
  <si>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</si>
  <si>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</si>
  <si>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</si>
  <si>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</si>
  <si>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</si>
  <si>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</si>
  <si>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</si>
  <si>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</si>
  <si>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</si>
  <si>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</si>
  <si>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</si>
  <si>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</si>
  <si>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</si>
  <si>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</si>
  <si>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</si>
  <si>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</si>
  <si>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</si>
  <si>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</si>
  <si>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</si>
  <si>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</si>
  <si>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</si>
  <si>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</si>
  <si>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</si>
  <si>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</si>
  <si>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</si>
  <si>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</si>
  <si>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</si>
  <si>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</si>
  <si>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</si>
  <si>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</si>
  <si>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</si>
  <si>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</si>
  <si>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</si>
  <si>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</si>
  <si>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</si>
  <si>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</si>
  <si>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</si>
  <si>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</si>
  <si>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</si>
  <si>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</si>
  <si>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</si>
  <si>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</si>
  <si>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</si>
  <si>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</si>
  <si>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</si>
  <si>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</si>
  <si>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</si>
  <si>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</si>
  <si>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</si>
  <si>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</si>
  <si>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</si>
  <si>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</si>
  <si>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</si>
  <si>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</si>
  <si>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</si>
  <si>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</si>
  <si>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</si>
  <si>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</si>
  <si>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</si>
  <si>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</si>
  <si>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</si>
  <si>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</si>
  <si>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</si>
  <si>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</si>
  <si>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</si>
  <si>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</si>
  <si>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</si>
  <si>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</si>
  <si>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</si>
  <si>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</si>
  <si>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</si>
  <si>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</si>
  <si>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</si>
  <si>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</si>
  <si>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</si>
  <si>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</si>
  <si>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</si>
  <si>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</si>
  <si>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</si>
  <si>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</si>
  <si>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</si>
  <si>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</si>
  <si>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</si>
  <si>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</si>
  <si>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</si>
  <si>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</si>
  <si>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</si>
  <si>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</si>
  <si>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</si>
  <si>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</si>
  <si>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</si>
  <si>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</si>
  <si>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</si>
  <si>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</si>
  <si>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</si>
  <si>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</si>
  <si>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</si>
  <si>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</si>
  <si>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</si>
  <si>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</si>
  <si>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</si>
  <si>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</si>
  <si>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</si>
  <si>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</si>
  <si>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</si>
  <si>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</si>
  <si>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</si>
  <si>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</si>
  <si>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</si>
  <si>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</si>
  <si>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</si>
  <si>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</si>
  <si>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</si>
  <si>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</si>
  <si>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</si>
  <si>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</si>
  <si>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</si>
  <si>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</si>
  <si>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</si>
  <si>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</si>
  <si>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</si>
  <si>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</si>
  <si>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</si>
  <si>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</si>
  <si>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</si>
  <si>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</si>
  <si>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</si>
  <si>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</si>
  <si>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</si>
  <si>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</si>
  <si>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</si>
  <si>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</si>
  <si>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</si>
  <si>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</si>
  <si>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</si>
  <si>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</si>
  <si>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</si>
  <si>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</si>
  <si>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</si>
  <si>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</si>
  <si>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</si>
  <si>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</si>
  <si>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</si>
  <si>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</si>
  <si>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</si>
  <si>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</si>
  <si>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</si>
  <si>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</si>
  <si>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</si>
  <si>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</si>
  <si>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</si>
  <si>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</si>
  <si>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</si>
  <si>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</si>
  <si>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</si>
  <si>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</si>
  <si>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</si>
  <si>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</si>
  <si>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</si>
  <si>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</si>
  <si>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</si>
  <si>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</si>
  <si>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</si>
  <si>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</si>
  <si>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</si>
  <si>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</si>
  <si>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</si>
  <si>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</si>
  <si>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</si>
  <si>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</si>
  <si>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</si>
  <si>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</si>
  <si>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</si>
  <si>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</si>
  <si>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</si>
  <si>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</si>
  <si>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</si>
  <si>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</si>
  <si>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</si>
  <si>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</si>
  <si>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</si>
  <si>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</si>
  <si>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</si>
  <si>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</si>
  <si>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</si>
  <si>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</si>
  <si>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</si>
  <si>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</si>
  <si>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</si>
  <si>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</si>
  <si>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</si>
  <si>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</si>
  <si>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</si>
  <si>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</si>
  <si>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</si>
  <si>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</si>
  <si>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</si>
  <si>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</si>
  <si>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</si>
  <si>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</si>
  <si>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</si>
  <si>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</si>
  <si>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</si>
  <si>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</si>
  <si>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</si>
  <si>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</si>
  <si>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</si>
  <si>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</si>
  <si>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</si>
  <si>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</si>
  <si>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</si>
  <si>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</si>
  <si>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</si>
  <si>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</si>
  <si>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</si>
  <si>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</si>
  <si>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</si>
  <si>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</si>
  <si>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</si>
  <si>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</si>
  <si>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</si>
  <si>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</si>
  <si>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</si>
  <si>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</si>
  <si>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</si>
  <si>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</si>
  <si>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</si>
  <si>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</si>
  <si>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</si>
  <si>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</si>
  <si>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</si>
  <si>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</si>
  <si>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</si>
  <si>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</si>
  <si>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</si>
  <si>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</si>
  <si>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</si>
  <si>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</si>
  <si>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</si>
  <si>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</si>
  <si>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</si>
  <si>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</si>
  <si>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</si>
  <si>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</si>
  <si>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</si>
  <si>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</si>
  <si>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</si>
  <si>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</si>
  <si>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</si>
  <si>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</si>
  <si>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</si>
  <si>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</si>
  <si>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</si>
  <si>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</si>
  <si>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</si>
  <si>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</si>
  <si>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</si>
  <si>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</si>
  <si>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</si>
  <si>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</si>
  <si>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</si>
  <si>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</si>
  <si>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</si>
  <si>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</si>
  <si>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</si>
  <si>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</si>
  <si>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</si>
  <si>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</si>
  <si>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</si>
  <si>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</si>
  <si>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</si>
  <si>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</si>
  <si>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</si>
  <si>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</si>
  <si>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</si>
  <si>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</si>
  <si>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</si>
  <si>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</si>
  <si>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</si>
  <si>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</si>
  <si>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</si>
  <si>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</si>
  <si>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</si>
  <si>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</si>
  <si>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</si>
  <si>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</si>
  <si>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</si>
  <si>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</si>
  <si>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</si>
  <si>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</si>
  <si>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</si>
  <si>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</si>
  <si>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</si>
  <si>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</si>
  <si>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</si>
  <si>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</si>
  <si>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</si>
  <si>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</si>
  <si>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</si>
  <si>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</si>
  <si>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</si>
  <si>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</si>
  <si>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</si>
  <si>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</si>
  <si>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</si>
  <si>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</si>
  <si>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</si>
  <si>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</si>
  <si>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</si>
  <si>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</si>
  <si>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</si>
  <si>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</si>
  <si>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</si>
  <si>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</si>
  <si>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</si>
  <si>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</si>
  <si>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</si>
  <si>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</si>
  <si>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</si>
  <si>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</si>
  <si>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</si>
  <si>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</si>
  <si>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</si>
  <si>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</si>
  <si>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</si>
  <si>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</si>
  <si>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</si>
  <si>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</si>
  <si>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</si>
  <si>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</si>
  <si>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</si>
  <si>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</si>
  <si>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</si>
  <si>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</si>
  <si>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</si>
  <si>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</si>
  <si>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</si>
  <si>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</si>
  <si>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</si>
  <si>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</si>
  <si>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</si>
  <si>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</si>
  <si>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</si>
  <si>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</si>
  <si>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</si>
  <si>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</si>
  <si>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</si>
  <si>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</si>
  <si>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</si>
  <si>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</si>
  <si>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</si>
  <si>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</si>
  <si>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</si>
  <si>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</si>
  <si>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</si>
  <si>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</si>
  <si>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</si>
  <si>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</si>
  <si>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</si>
  <si>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</si>
  <si>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</si>
  <si>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</si>
  <si>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</si>
  <si>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</si>
  <si>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</si>
  <si>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</si>
  <si>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</si>
  <si>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</si>
  <si>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</si>
  <si>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</si>
  <si>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</si>
  <si>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</si>
  <si>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</si>
  <si>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</si>
  <si>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</si>
  <si>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</si>
  <si>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</si>
  <si>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</si>
  <si>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</si>
  <si>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</si>
  <si>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</si>
  <si>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</si>
  <si>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</si>
  <si>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</si>
  <si>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</si>
  <si>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</si>
  <si>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</si>
  <si>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</si>
  <si>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</si>
  <si>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</si>
  <si>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</si>
  <si>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</si>
  <si>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</si>
  <si>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</si>
  <si>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</si>
  <si>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</si>
  <si>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</si>
  <si>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</si>
  <si>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</si>
  <si>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</si>
  <si>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</si>
  <si>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</si>
  <si>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</si>
  <si>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</si>
  <si>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</si>
  <si>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</si>
  <si>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</si>
  <si>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</si>
  <si>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</si>
  <si>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</si>
  <si>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</si>
  <si>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</si>
  <si>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</si>
  <si>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</si>
  <si>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</si>
  <si>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</si>
  <si>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</si>
  <si>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</si>
  <si>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</si>
  <si>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</si>
  <si>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</si>
  <si>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</si>
  <si>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</si>
  <si>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</si>
  <si>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</si>
  <si>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</si>
  <si>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</si>
  <si>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</si>
  <si>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</si>
  <si>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</si>
  <si>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</si>
  <si>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</si>
  <si>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</si>
  <si>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</si>
  <si>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</si>
  <si>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</si>
  <si>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</si>
  <si>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</si>
  <si>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</si>
  <si>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</si>
  <si>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</si>
  <si>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</si>
  <si>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</si>
  <si>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</si>
  <si>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</si>
  <si>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</si>
  <si>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</si>
  <si>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</si>
  <si>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</si>
  <si>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</si>
  <si>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</si>
  <si>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</si>
  <si>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</si>
  <si>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</si>
  <si>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</si>
  <si>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</si>
  <si>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</si>
  <si>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</si>
  <si>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</si>
  <si>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</si>
  <si>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</si>
  <si>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</si>
  <si>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</si>
  <si>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</si>
  <si>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</si>
  <si>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</si>
  <si>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</si>
  <si>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</si>
  <si>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</si>
  <si>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</si>
  <si>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</si>
  <si>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</si>
  <si>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</si>
  <si>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</si>
  <si>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</si>
  <si>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</si>
  <si>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</si>
  <si>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</si>
  <si>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</si>
  <si>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</si>
  <si>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</si>
  <si>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</si>
  <si>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</si>
  <si>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</si>
  <si>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</si>
  <si>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</si>
  <si>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</si>
  <si>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</si>
  <si>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</si>
  <si>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</si>
  <si>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</si>
  <si>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</si>
  <si>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</si>
  <si>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</si>
  <si>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</si>
  <si>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</si>
  <si>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</si>
  <si>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</si>
  <si>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</si>
  <si>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</si>
  <si>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</si>
  <si>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</si>
  <si>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</si>
  <si>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</si>
  <si>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</si>
  <si>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</si>
  <si>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</si>
  <si>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</si>
  <si>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</si>
  <si>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</si>
  <si>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</si>
  <si>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</si>
  <si>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</si>
  <si>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</si>
  <si>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</si>
  <si>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</si>
  <si>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</si>
  <si>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</si>
  <si>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</si>
  <si>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</si>
  <si>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</si>
  <si>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</si>
  <si>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</si>
  <si>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</si>
  <si>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</si>
  <si>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</si>
  <si>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</si>
  <si>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</si>
  <si>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</si>
  <si>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</si>
  <si>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</si>
  <si>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</si>
  <si>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</si>
  <si>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</si>
  <si>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</si>
  <si>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</si>
  <si>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</si>
  <si>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</si>
  <si>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</si>
  <si>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</si>
  <si>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</si>
  <si>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</si>
  <si>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</si>
  <si>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</si>
  <si>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</si>
  <si>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</si>
  <si>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</si>
  <si>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</si>
  <si>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</si>
  <si>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</si>
  <si>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</si>
  <si>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</si>
  <si>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</si>
  <si>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</si>
  <si>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</si>
  <si>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</si>
  <si>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</si>
  <si>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</si>
  <si>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</si>
  <si>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</si>
  <si>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</si>
  <si>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</si>
  <si>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</si>
  <si>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</si>
  <si>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</si>
  <si>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</si>
  <si>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</si>
  <si>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</si>
  <si>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</si>
  <si>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</si>
  <si>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</si>
  <si>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</si>
  <si>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</si>
  <si>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</si>
  <si>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</si>
  <si>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</si>
  <si>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</si>
  <si>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</si>
  <si>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</si>
  <si>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</si>
  <si>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</si>
  <si>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</si>
  <si>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</si>
  <si>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</si>
  <si>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</si>
  <si>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</si>
  <si>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</si>
  <si>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</si>
  <si>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</si>
  <si>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</si>
  <si>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</si>
  <si>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</si>
  <si>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</si>
  <si>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</si>
  <si>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</si>
  <si>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</si>
  <si>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</si>
  <si>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</si>
  <si>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</si>
  <si>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</si>
  <si>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</si>
  <si>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</si>
  <si>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</si>
  <si>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</si>
  <si>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</si>
  <si>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</si>
  <si>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</si>
  <si>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</si>
  <si>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</si>
  <si>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</si>
  <si>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</si>
  <si>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</si>
  <si>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</si>
  <si>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</si>
  <si>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</si>
  <si>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</si>
  <si>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</si>
  <si>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</si>
  <si>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</si>
  <si>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</si>
  <si>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</si>
  <si>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</si>
  <si>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</si>
  <si>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</si>
  <si>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</si>
  <si>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</si>
  <si>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</si>
  <si>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</si>
  <si>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</si>
  <si>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</si>
  <si>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</si>
  <si>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</si>
  <si>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</si>
  <si>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</si>
  <si>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</si>
  <si>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</si>
  <si>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</si>
  <si>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</si>
  <si>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</si>
  <si>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</si>
  <si>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</si>
  <si>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</si>
  <si>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</si>
  <si>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</si>
  <si>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</si>
  <si>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</si>
  <si>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</si>
  <si>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</si>
  <si>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</si>
  <si>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</si>
  <si>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</si>
  <si>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</si>
  <si>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</si>
  <si>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</si>
  <si>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</si>
  <si>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</si>
  <si>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</si>
  <si>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</si>
  <si>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</si>
  <si>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</si>
  <si>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</si>
  <si>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</si>
  <si>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</si>
  <si>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</si>
  <si>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</si>
  <si>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</si>
  <si>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</si>
  <si>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</si>
  <si>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</si>
  <si>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</si>
  <si>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</si>
  <si>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</si>
  <si>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</si>
  <si>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</si>
  <si>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</si>
  <si>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</si>
  <si>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</si>
  <si>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</si>
  <si>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</si>
  <si>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</si>
  <si>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</si>
  <si>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</si>
  <si>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</si>
  <si>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</si>
  <si>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</si>
  <si>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</si>
  <si>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</si>
  <si>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</si>
  <si>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</si>
  <si>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</si>
  <si>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</si>
  <si>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</si>
  <si>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</si>
  <si>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</si>
  <si>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</si>
  <si>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</si>
  <si>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</si>
  <si>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</si>
  <si>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</si>
  <si>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</si>
  <si>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</si>
  <si>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</si>
  <si>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</si>
  <si>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</si>
  <si>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</si>
  <si>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</si>
  <si>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</si>
  <si>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</si>
  <si>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</si>
  <si>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</si>
  <si>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</si>
  <si>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</si>
  <si>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</si>
  <si>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</si>
  <si>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</si>
  <si>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</si>
  <si>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</si>
  <si>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</si>
  <si>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</si>
  <si>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</si>
  <si>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</si>
  <si>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</si>
  <si>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</si>
  <si>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</si>
  <si>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</si>
  <si>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</si>
  <si>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</si>
  <si>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</si>
  <si>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</si>
  <si>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</si>
  <si>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</si>
  <si>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</si>
  <si>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</si>
  <si>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</si>
  <si>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</si>
  <si>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</si>
  <si>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</si>
  <si>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</si>
  <si>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</si>
  <si>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</si>
  <si>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</si>
  <si>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</si>
  <si>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</si>
  <si>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</si>
  <si>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</si>
  <si>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</si>
  <si>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</si>
  <si>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</si>
  <si>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</si>
  <si>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</si>
  <si>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</si>
  <si>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</si>
  <si>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</si>
  <si>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</si>
  <si>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</si>
  <si>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</si>
  <si>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</si>
  <si>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</si>
  <si>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</si>
  <si>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</si>
  <si>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</si>
  <si>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</si>
  <si>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</si>
  <si>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</si>
  <si>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</si>
  <si>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</si>
  <si>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</si>
  <si>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</si>
  <si>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</si>
  <si>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</si>
  <si>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</si>
  <si>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</si>
  <si>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</si>
  <si>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</si>
  <si>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</si>
  <si>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</si>
  <si>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</si>
  <si>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</si>
  <si>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</si>
  <si>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</si>
  <si>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</si>
  <si>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</si>
  <si>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</si>
  <si>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</si>
  <si>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</si>
  <si>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</si>
  <si>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</si>
  <si>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</si>
  <si>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</si>
  <si>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</si>
  <si>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</si>
  <si>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</si>
  <si>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</si>
  <si>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</si>
  <si>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</si>
  <si>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</si>
  <si>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</si>
  <si>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</si>
  <si>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</si>
  <si>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</si>
  <si>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</si>
  <si>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</si>
  <si>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</si>
  <si>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</si>
  <si>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</si>
  <si>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</si>
  <si>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</si>
  <si>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</si>
  <si>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</si>
  <si>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</si>
  <si>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</si>
  <si>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</si>
  <si>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</si>
  <si>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</si>
  <si>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</si>
  <si>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</si>
  <si>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</si>
  <si>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</si>
  <si>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</si>
  <si>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</si>
  <si>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</si>
  <si>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</si>
  <si>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</si>
  <si>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</si>
  <si>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</si>
  <si>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</si>
  <si>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</si>
  <si>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</si>
  <si>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</si>
  <si>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</si>
  <si>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</si>
  <si>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</si>
  <si>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</si>
  <si>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</si>
  <si>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</si>
  <si>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</si>
  <si>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</si>
  <si>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</si>
  <si>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</si>
  <si>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</si>
  <si>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</si>
  <si>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</si>
  <si>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</si>
  <si>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</si>
  <si>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</si>
  <si>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</si>
  <si>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</si>
  <si>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</si>
  <si>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</si>
  <si>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</si>
  <si>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</si>
  <si>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</si>
  <si>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</si>
  <si>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</si>
  <si>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</si>
  <si>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</si>
  <si>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</si>
  <si>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</si>
  <si>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</si>
  <si>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</si>
  <si>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</si>
  <si>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</si>
  <si>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</si>
  <si>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</si>
  <si>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</si>
  <si>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</si>
  <si>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</si>
  <si>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</si>
  <si>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</si>
  <si>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</si>
  <si>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</si>
  <si>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</si>
  <si>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</si>
  <si>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</si>
  <si>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</si>
  <si>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</si>
  <si>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</si>
  <si>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</si>
  <si>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</si>
  <si>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</si>
  <si>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</si>
  <si>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</si>
  <si>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</si>
  <si>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</si>
  <si>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</si>
  <si>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</si>
  <si>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</si>
  <si>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</si>
  <si>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</si>
  <si>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</si>
  <si>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</si>
  <si>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</si>
  <si>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</si>
  <si>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</si>
  <si>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</si>
  <si>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</si>
  <si>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</si>
  <si>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</si>
  <si>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</si>
  <si>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</si>
  <si>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</si>
  <si>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</si>
  <si>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</si>
  <si>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</si>
  <si>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</si>
  <si>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</si>
  <si>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</si>
  <si>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</si>
  <si>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</si>
  <si>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</si>
  <si>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</si>
  <si>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</si>
  <si>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</si>
  <si>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</si>
  <si>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</si>
  <si>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</si>
  <si>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</si>
  <si>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</si>
  <si>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</si>
  <si>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</si>
  <si>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</si>
  <si>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</si>
  <si>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</si>
  <si>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</si>
  <si>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</si>
  <si>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</si>
  <si>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</si>
  <si>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</si>
  <si>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</si>
  <si>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</si>
  <si>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</si>
  <si>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</si>
  <si>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</si>
  <si>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</si>
  <si>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</si>
  <si>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</si>
  <si>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</si>
  <si>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</si>
  <si>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</si>
  <si>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</si>
  <si>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</si>
  <si>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</si>
  <si>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</si>
  <si>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</si>
  <si>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</si>
  <si>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</si>
  <si>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</si>
  <si>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</si>
  <si>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</si>
  <si>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</si>
  <si>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</si>
  <si>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</si>
  <si>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</si>
  <si>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</si>
  <si>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</si>
  <si>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</si>
  <si>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</si>
  <si>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</si>
  <si>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</si>
  <si>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</si>
  <si>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</si>
  <si>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</si>
  <si>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</si>
  <si>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</si>
  <si>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</si>
  <si>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</si>
  <si>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</si>
  <si>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</si>
  <si>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</si>
  <si>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</si>
  <si>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</si>
  <si>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</si>
  <si>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</si>
  <si>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</si>
  <si>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</si>
  <si>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</si>
  <si>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</si>
  <si>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</si>
  <si>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</si>
  <si>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</si>
  <si>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</si>
  <si>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</si>
  <si>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</si>
  <si>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</si>
  <si>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</si>
  <si>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</si>
  <si>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</si>
  <si>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</si>
  <si>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</si>
  <si>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</si>
  <si>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</si>
  <si>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</si>
  <si>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</si>
  <si>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</si>
  <si>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</si>
  <si>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</si>
  <si>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</si>
  <si>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</si>
  <si>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</si>
  <si>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</si>
  <si>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</si>
  <si>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</si>
  <si>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</si>
  <si>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</si>
  <si>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</si>
  <si>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</si>
  <si>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</si>
  <si>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</si>
  <si>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</si>
  <si>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</si>
  <si>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</si>
  <si>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</si>
  <si>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</si>
  <si>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</si>
  <si>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</si>
  <si>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</si>
  <si>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</si>
  <si>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</si>
  <si>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</si>
  <si>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</si>
  <si>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</si>
  <si>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</si>
  <si>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</si>
  <si>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</si>
  <si>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</si>
  <si>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</si>
  <si>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</si>
  <si>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</si>
  <si>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</si>
  <si>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</si>
  <si>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</si>
  <si>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</si>
  <si>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</si>
  <si>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</si>
  <si>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</si>
  <si>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</si>
  <si>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</si>
  <si>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</si>
  <si>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</si>
  <si>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</si>
  <si>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</si>
  <si>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</si>
  <si>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</si>
  <si>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</si>
  <si>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</si>
  <si>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</si>
  <si>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</si>
  <si>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</si>
  <si>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</si>
  <si>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</si>
  <si>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</si>
  <si>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</si>
  <si>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</si>
  <si>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</si>
  <si>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</si>
  <si>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</si>
  <si>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</si>
  <si>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</si>
  <si>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</si>
  <si>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</si>
  <si>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</si>
  <si>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</si>
  <si>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</si>
  <si>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</si>
  <si>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</si>
  <si>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</si>
  <si>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</si>
  <si>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</si>
  <si>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</si>
  <si>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</si>
  <si>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</si>
  <si>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</si>
  <si>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</si>
  <si>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</si>
  <si>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</si>
  <si>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</si>
  <si>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</si>
  <si>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</si>
  <si>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</si>
  <si>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</si>
  <si>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</si>
  <si>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</si>
  <si>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</si>
  <si>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</si>
  <si>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</si>
  <si>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</si>
  <si>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</si>
  <si>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</si>
  <si>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</si>
  <si>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</si>
  <si>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</si>
  <si>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</si>
  <si>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</si>
  <si>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</si>
  <si>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</si>
  <si>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</si>
  <si>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</si>
  <si>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</si>
  <si>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</si>
  <si>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</si>
  <si>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</si>
  <si>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</si>
  <si>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</si>
  <si>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</si>
  <si>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</si>
  <si>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</si>
  <si>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</si>
  <si>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</si>
  <si>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</si>
  <si>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</si>
  <si>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</si>
  <si>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</si>
  <si>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</si>
  <si>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</si>
  <si>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</si>
  <si>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</si>
  <si>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</si>
  <si>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</si>
  <si>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</si>
  <si>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</si>
  <si>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</si>
  <si>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</si>
  <si>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</si>
  <si>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</si>
  <si>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</si>
  <si>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</si>
  <si>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</si>
  <si>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</si>
  <si>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</si>
  <si>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</si>
  <si>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</si>
  <si>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</si>
  <si>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</si>
  <si>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</si>
  <si>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</si>
  <si>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</si>
  <si>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</si>
  <si>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</si>
  <si>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</si>
  <si>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</si>
  <si>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</si>
  <si>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</si>
  <si>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</si>
  <si>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</si>
  <si>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</si>
  <si>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</si>
  <si>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</si>
  <si>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</si>
  <si>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</si>
  <si>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</si>
  <si>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</si>
  <si>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</si>
  <si>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</si>
  <si>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</si>
  <si>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</si>
  <si>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</si>
  <si>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</si>
  <si>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</si>
  <si>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</si>
  <si>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</si>
  <si>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</si>
  <si>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</si>
  <si>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</si>
  <si>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</si>
  <si>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</si>
  <si>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</si>
  <si>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</si>
  <si>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</si>
  <si>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</si>
  <si>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</si>
  <si>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</si>
  <si>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</si>
  <si>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</si>
  <si>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</si>
  <si>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</si>
  <si>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</si>
  <si>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</si>
  <si>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</si>
  <si>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</si>
  <si>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</si>
  <si>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</si>
  <si>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</si>
  <si>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</si>
  <si>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</si>
  <si>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</si>
  <si>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</si>
  <si>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</si>
  <si>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</si>
  <si>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</si>
  <si>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</si>
  <si>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</si>
  <si>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</si>
  <si>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</si>
  <si>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</si>
  <si>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</si>
  <si>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</si>
  <si>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</si>
  <si>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</si>
  <si>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</si>
  <si>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</si>
  <si>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</si>
  <si>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</si>
  <si>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</si>
  <si>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</si>
  <si>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</si>
  <si>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</si>
  <si>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</si>
  <si>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</si>
  <si>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</si>
  <si>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</si>
  <si>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</si>
  <si>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</si>
  <si>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</si>
  <si>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</si>
  <si>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</si>
  <si>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</si>
  <si>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</si>
  <si>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</si>
  <si>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</si>
  <si>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</si>
  <si>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</si>
  <si>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</si>
  <si>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</si>
  <si>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</si>
  <si>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</si>
  <si>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</si>
  <si>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</si>
  <si>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</si>
  <si>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</si>
  <si>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</si>
  <si>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</si>
  <si>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</si>
  <si>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</si>
  <si>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</si>
  <si>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</si>
  <si>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</si>
  <si>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</si>
  <si>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</si>
  <si>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</si>
  <si>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</si>
  <si>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</si>
  <si>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</si>
  <si>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</si>
  <si>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</si>
  <si>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</si>
  <si>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</si>
  <si>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</si>
  <si>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</si>
  <si>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</si>
  <si>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</si>
  <si>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</si>
  <si>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</si>
  <si>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</si>
  <si>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</si>
  <si>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</si>
  <si>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</si>
  <si>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</si>
  <si>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</si>
  <si>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</si>
  <si>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</si>
  <si>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</si>
  <si>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</si>
  <si>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</si>
  <si>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</si>
  <si>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</si>
  <si>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</si>
  <si>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</si>
  <si>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</si>
  <si>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</si>
  <si>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</si>
  <si>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</si>
  <si>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</si>
  <si>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</si>
  <si>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</si>
  <si>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</si>
  <si>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</si>
  <si>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</si>
  <si>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</si>
  <si>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</si>
  <si>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</si>
  <si>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</si>
  <si>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</si>
  <si>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</si>
  <si>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</si>
  <si>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</si>
  <si>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</si>
  <si>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</si>
  <si>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</si>
  <si>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</si>
  <si>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</si>
  <si>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</si>
  <si>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</si>
  <si>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</si>
  <si>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</si>
  <si>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</si>
  <si>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</si>
  <si>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</si>
  <si>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</si>
  <si>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</si>
  <si>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</si>
  <si>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</si>
  <si>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</si>
  <si>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</si>
  <si>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</si>
  <si>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</si>
  <si>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</si>
  <si>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</si>
  <si>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</si>
  <si>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</si>
  <si>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</si>
  <si>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</si>
  <si>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</si>
  <si>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</si>
  <si>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</si>
  <si>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</si>
  <si>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</si>
  <si>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</si>
  <si>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</si>
  <si>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</si>
  <si>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</si>
  <si>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</si>
  <si>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</si>
  <si>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</si>
  <si>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</si>
  <si>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</si>
  <si>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</si>
  <si>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</si>
  <si>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</si>
  <si>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</si>
  <si>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</si>
  <si>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</si>
  <si>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</si>
  <si>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</si>
  <si>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</si>
  <si>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</si>
  <si>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</si>
  <si>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</si>
  <si>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</si>
  <si>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</si>
  <si>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</si>
  <si>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</si>
  <si>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</si>
  <si>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</si>
  <si>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</si>
  <si>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</si>
  <si>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</si>
  <si>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</si>
  <si>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</si>
  <si>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</si>
  <si>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</si>
  <si>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</si>
  <si>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</si>
  <si>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</si>
  <si>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</si>
  <si>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</si>
  <si>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</si>
  <si>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</si>
  <si>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</si>
  <si>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</si>
  <si>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</si>
  <si>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</si>
  <si>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</si>
  <si>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</si>
  <si>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</si>
  <si>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</si>
  <si>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</si>
  <si>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</si>
  <si>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</si>
  <si>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</si>
  <si>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</si>
  <si>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</si>
  <si>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</si>
  <si>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</si>
  <si>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</si>
  <si>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</si>
  <si>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</si>
  <si>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</si>
  <si>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</si>
  <si>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</si>
  <si>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</si>
  <si>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</si>
  <si>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</si>
  <si>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</si>
  <si>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</si>
  <si>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</si>
  <si>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</si>
  <si>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</si>
  <si>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</si>
  <si>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</si>
  <si>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</si>
  <si>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</si>
  <si>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</si>
  <si>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</si>
  <si>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</si>
  <si>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</si>
  <si>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</si>
  <si>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</si>
  <si>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</si>
  <si>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</si>
  <si>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</si>
  <si>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</si>
  <si>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</si>
  <si>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</si>
  <si>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</si>
  <si>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</si>
  <si>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</si>
  <si>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</si>
  <si>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</si>
  <si>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</si>
  <si>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</si>
  <si>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</si>
  <si>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</si>
  <si>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</si>
  <si>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</si>
  <si>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</si>
  <si>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</si>
  <si>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</si>
  <si>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</si>
  <si>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</si>
  <si>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</si>
  <si>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</si>
  <si>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</si>
  <si>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</si>
  <si>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</si>
  <si>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</si>
  <si>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</si>
  <si>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</si>
  <si>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</si>
  <si>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</si>
  <si>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</si>
  <si>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</si>
  <si>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</si>
  <si>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</si>
  <si>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</si>
  <si>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</si>
  <si>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</si>
  <si>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</si>
  <si>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</si>
  <si>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</si>
  <si>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</si>
  <si>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</si>
  <si>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</si>
  <si>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</si>
  <si>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</si>
  <si>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</si>
  <si>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</si>
  <si>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</si>
  <si>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</si>
  <si>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</si>
  <si>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</si>
  <si>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</si>
  <si>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</si>
  <si>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</si>
  <si>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</si>
  <si>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</si>
  <si>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</si>
  <si>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</si>
  <si>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</si>
  <si>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</si>
  <si>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</si>
  <si>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</si>
  <si>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</si>
  <si>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</si>
  <si>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</si>
  <si>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</si>
  <si>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</si>
  <si>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</si>
  <si>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</si>
  <si>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</si>
  <si>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</si>
  <si>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</si>
  <si>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</si>
  <si>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</si>
  <si>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</si>
  <si>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</si>
  <si>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</si>
  <si>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</si>
  <si>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</si>
  <si>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</si>
  <si>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</si>
  <si>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</si>
  <si>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</si>
  <si>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</si>
  <si>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</si>
  <si>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</si>
  <si>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</si>
  <si>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</si>
  <si>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</si>
  <si>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</si>
  <si>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</si>
  <si>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</si>
  <si>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</si>
  <si>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</si>
  <si>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</si>
  <si>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</si>
  <si>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</si>
  <si>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</si>
  <si>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</si>
  <si>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</si>
  <si>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</si>
  <si>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</si>
  <si>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</si>
  <si>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</si>
  <si>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</si>
  <si>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</si>
  <si>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</si>
  <si>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</si>
  <si>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</si>
  <si>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</si>
  <si>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</si>
  <si>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</si>
  <si>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</si>
  <si>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</si>
  <si>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</si>
  <si>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</si>
  <si>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</si>
  <si>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</si>
  <si>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</si>
  <si>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</si>
  <si>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</si>
  <si>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</si>
  <si>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</si>
  <si>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</si>
  <si>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</si>
  <si>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</si>
  <si>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</si>
  <si>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</si>
  <si>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</si>
  <si>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</si>
  <si>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</si>
  <si>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</si>
  <si>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</si>
  <si>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</si>
  <si>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</si>
  <si>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</si>
  <si>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</si>
  <si>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</si>
  <si>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</si>
  <si>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</si>
  <si>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</si>
  <si>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</si>
  <si>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</si>
  <si>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</si>
  <si>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</si>
  <si>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</si>
  <si>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</si>
  <si>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</si>
  <si>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</si>
  <si>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</si>
  <si>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</si>
  <si>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</si>
  <si>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</si>
  <si>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</si>
  <si>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</si>
  <si>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</si>
  <si>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</si>
  <si>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</si>
  <si>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</si>
  <si>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</si>
  <si>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</si>
  <si>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</si>
  <si>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</si>
  <si>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</si>
  <si>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</si>
  <si>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</si>
  <si>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</si>
  <si>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</si>
  <si>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</si>
  <si>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</si>
  <si>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</si>
  <si>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</si>
  <si>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</si>
  <si>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</si>
  <si>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</si>
  <si>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</si>
  <si>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</si>
  <si>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</si>
  <si>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</si>
  <si>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</si>
  <si>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</si>
  <si>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</si>
  <si>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</si>
  <si>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</si>
  <si>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</si>
  <si>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</si>
  <si>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</si>
  <si>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</si>
  <si>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</si>
  <si>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</si>
  <si>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</si>
  <si>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</si>
  <si>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</si>
  <si>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</si>
  <si>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</si>
  <si>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</si>
  <si>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</si>
  <si>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</si>
  <si>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</si>
  <si>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</si>
  <si>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</si>
  <si>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</si>
  <si>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</si>
  <si>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</si>
  <si>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</si>
  <si>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</si>
  <si>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</si>
  <si>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</si>
  <si>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</si>
  <si>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</si>
  <si>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</si>
  <si>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</si>
  <si>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</si>
  <si>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</si>
  <si>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</si>
  <si>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</si>
  <si>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</si>
  <si>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</si>
  <si>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</si>
  <si>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</si>
  <si>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</si>
  <si>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</si>
  <si>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</si>
  <si>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</si>
  <si>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</si>
  <si>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</si>
  <si>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</si>
  <si>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</si>
  <si>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</si>
  <si>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</si>
  <si>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</si>
  <si>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</si>
  <si>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</si>
  <si>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</si>
  <si>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</si>
  <si>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</si>
  <si>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</si>
  <si>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</si>
  <si>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</si>
  <si>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</si>
  <si>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</si>
  <si>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</si>
  <si>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</si>
  <si>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</si>
  <si>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</si>
  <si>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</si>
  <si>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</si>
  <si>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</si>
  <si>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</si>
  <si>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</si>
  <si>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</si>
  <si>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</si>
  <si>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</si>
  <si>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</si>
  <si>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</si>
  <si>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</si>
  <si>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</si>
  <si>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</si>
  <si>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</si>
  <si>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</si>
  <si>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</si>
  <si>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</si>
  <si>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</si>
  <si>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</si>
  <si>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</si>
  <si>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</si>
  <si>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</si>
  <si>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</si>
  <si>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</si>
  <si>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</si>
  <si>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</si>
  <si>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</si>
  <si>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</si>
  <si>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</si>
  <si>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</si>
  <si>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</si>
  <si>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</si>
  <si>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</si>
  <si>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</si>
  <si>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</si>
  <si>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</si>
  <si>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</si>
  <si>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</si>
  <si>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</si>
  <si>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</si>
  <si>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</si>
  <si>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</si>
  <si>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</si>
  <si>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</si>
  <si>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</si>
  <si>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</si>
  <si>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</si>
  <si>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</si>
  <si>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</si>
  <si>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</si>
  <si>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</si>
  <si>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</si>
  <si>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</si>
  <si>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</si>
  <si>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</si>
  <si>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</si>
  <si>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</si>
  <si>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</si>
  <si>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</si>
  <si>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</si>
  <si>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</si>
  <si>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</si>
  <si>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</si>
  <si>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</si>
  <si>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</si>
  <si>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</si>
  <si>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</si>
  <si>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</si>
  <si>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</si>
  <si>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</si>
  <si>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</si>
  <si>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</si>
  <si>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</si>
  <si>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</si>
  <si>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</si>
  <si>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</si>
  <si>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</si>
  <si>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</si>
  <si>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</si>
  <si>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</si>
  <si>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</si>
  <si>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</si>
  <si>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</si>
  <si>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</si>
  <si>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</si>
  <si>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</si>
  <si>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</si>
  <si>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</si>
  <si>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</si>
  <si>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</si>
  <si>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</si>
  <si>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</si>
  <si>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</si>
  <si>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</si>
  <si>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</si>
  <si>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</si>
  <si>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</si>
  <si>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</si>
  <si>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</si>
  <si>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</si>
  <si>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</si>
  <si>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</si>
  <si>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</si>
  <si>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</si>
  <si>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</si>
  <si>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</si>
  <si>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</si>
  <si>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</si>
  <si>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</si>
  <si>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</si>
  <si>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</si>
  <si>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</si>
  <si>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</si>
  <si>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</si>
  <si>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</si>
  <si>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</si>
  <si>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</si>
  <si>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</si>
  <si>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</si>
  <si>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</si>
  <si>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</si>
  <si>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</si>
  <si>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</si>
  <si>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</si>
  <si>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</si>
  <si>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</si>
  <si>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</si>
  <si>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</si>
  <si>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</si>
  <si>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</si>
  <si>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</si>
  <si>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</si>
  <si>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</si>
  <si>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</si>
  <si>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</si>
  <si>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</si>
  <si>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</si>
  <si>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</si>
  <si>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</si>
  <si>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</si>
  <si>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</si>
  <si>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</si>
  <si>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</si>
  <si>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</si>
  <si>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</si>
  <si>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</si>
  <si>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</si>
  <si>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</si>
  <si>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</si>
  <si>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</si>
  <si>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</si>
  <si>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</si>
  <si>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</si>
  <si>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</si>
  <si>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</si>
  <si>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</si>
  <si>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</si>
  <si>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</si>
  <si>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</si>
  <si>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</si>
  <si>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</si>
  <si>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</si>
  <si>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</si>
  <si>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</si>
  <si>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</si>
  <si>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</si>
  <si>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</si>
  <si>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</si>
  <si>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</si>
  <si>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</si>
  <si>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</si>
  <si>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</si>
  <si>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</si>
  <si>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</si>
  <si>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</si>
  <si>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</si>
  <si>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</si>
  <si>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</si>
  <si>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</si>
  <si>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</si>
  <si>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</si>
  <si>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</si>
  <si>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</si>
  <si>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</si>
  <si>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</si>
  <si>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</si>
  <si>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</si>
  <si>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</si>
  <si>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</si>
  <si>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</si>
  <si>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</si>
  <si>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</si>
  <si>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</si>
  <si>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</si>
  <si>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</si>
  <si>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</si>
  <si>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</si>
  <si>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</si>
  <si>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</si>
  <si>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</si>
  <si>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</si>
  <si>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</si>
  <si>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</si>
  <si>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</si>
  <si>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</si>
  <si>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</si>
  <si>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</si>
  <si>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</si>
  <si>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</si>
  <si>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</si>
  <si>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</si>
  <si>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</si>
  <si>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</si>
  <si>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</si>
  <si>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</si>
  <si>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</si>
  <si>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</si>
  <si>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</si>
  <si>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</si>
  <si>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</si>
  <si>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</si>
  <si>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</si>
  <si>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</si>
  <si>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</si>
  <si>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</si>
  <si>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</si>
  <si>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</si>
  <si>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</si>
  <si>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</si>
  <si>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</si>
  <si>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</si>
  <si>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</si>
  <si>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</si>
  <si>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</si>
  <si>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</si>
  <si>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</si>
  <si>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</si>
  <si>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</si>
  <si>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</si>
  <si>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</si>
  <si>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</si>
  <si>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</si>
  <si>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</si>
  <si>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</si>
  <si>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</si>
  <si>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</si>
  <si>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</si>
  <si>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</si>
  <si>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</si>
  <si>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</si>
  <si>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</si>
  <si>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</si>
  <si>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</si>
  <si>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</si>
  <si>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</si>
  <si>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</si>
  <si>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</si>
  <si>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</si>
  <si>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</si>
  <si>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</si>
  <si>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</si>
  <si>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</si>
  <si>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</si>
  <si>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</si>
  <si>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</si>
  <si>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</si>
  <si>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</si>
  <si>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</si>
  <si>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</si>
  <si>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</si>
  <si>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</si>
  <si>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</si>
  <si>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</si>
  <si>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</si>
  <si>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</si>
  <si>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</si>
  <si>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</si>
  <si>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</si>
  <si>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</si>
  <si>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</si>
  <si>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</si>
  <si>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</si>
  <si>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</si>
  <si>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</si>
  <si>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</si>
  <si>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</si>
  <si>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</si>
  <si>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</si>
  <si>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</si>
  <si>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</si>
  <si>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</si>
  <si>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</si>
  <si>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</si>
  <si>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</si>
  <si>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</si>
  <si>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</si>
  <si>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</si>
  <si>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</si>
  <si>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</si>
  <si>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</si>
  <si>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</si>
  <si>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</si>
  <si>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</si>
  <si>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</si>
  <si>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</si>
  <si>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</si>
  <si>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</si>
  <si>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</si>
  <si>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</si>
  <si>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</si>
  <si>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</si>
  <si>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</si>
  <si>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</si>
  <si>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</si>
  <si>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</si>
  <si>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</si>
  <si>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</si>
  <si>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</si>
  <si>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</si>
  <si>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</si>
  <si>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</si>
  <si>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</si>
  <si>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</si>
  <si>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</si>
  <si>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</si>
  <si>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</si>
  <si>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</si>
  <si>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</si>
  <si>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</si>
  <si>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</si>
  <si>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</si>
  <si>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</si>
  <si>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</si>
  <si>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</si>
  <si>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</si>
  <si>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</si>
  <si>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</si>
  <si>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</si>
  <si>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</si>
  <si>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</si>
  <si>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</si>
  <si>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</si>
  <si>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</si>
  <si>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</si>
  <si>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</si>
  <si>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</si>
  <si>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</si>
  <si>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</si>
  <si>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</si>
  <si>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</si>
  <si>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</si>
  <si>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</si>
  <si>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</si>
  <si>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</si>
  <si>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</si>
  <si>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</si>
  <si>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</si>
  <si>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</si>
  <si>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</si>
  <si>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</si>
  <si>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</si>
  <si>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</si>
  <si>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</si>
  <si>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</si>
  <si>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</si>
  <si>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</si>
  <si>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</si>
  <si>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</si>
  <si>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</si>
  <si>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</si>
  <si>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</si>
  <si>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</si>
  <si>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</si>
  <si>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</si>
  <si>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</si>
  <si>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</si>
  <si>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</si>
  <si>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</si>
  <si>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</si>
  <si>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</si>
  <si>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</si>
  <si>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</si>
  <si>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</si>
  <si>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</si>
  <si>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</si>
  <si>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</si>
  <si>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</si>
  <si>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</si>
  <si>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</si>
  <si>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</si>
  <si>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</si>
  <si>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</si>
  <si>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</si>
  <si>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</si>
  <si>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</si>
  <si>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</si>
  <si>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</si>
  <si>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</si>
  <si>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</si>
  <si>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</si>
  <si>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</si>
  <si>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</si>
  <si>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</si>
  <si>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</si>
  <si>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</si>
  <si>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</si>
  <si>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</si>
  <si>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</si>
  <si>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</si>
  <si>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</si>
  <si>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</si>
  <si>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</si>
  <si>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</si>
  <si>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</si>
  <si>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</si>
  <si>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</si>
  <si>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</si>
  <si>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</si>
  <si>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</si>
  <si>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</si>
  <si>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</si>
  <si>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</si>
  <si>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</si>
  <si>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</si>
  <si>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</si>
  <si>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</si>
  <si>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</si>
  <si>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</si>
  <si>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</si>
  <si>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</si>
  <si>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</si>
  <si>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</si>
  <si>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</si>
  <si>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</si>
  <si>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</si>
  <si>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</si>
  <si>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</si>
  <si>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</si>
  <si>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</si>
  <si>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</si>
  <si>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</si>
  <si>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</si>
  <si>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</si>
  <si>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</si>
  <si>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</si>
  <si>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</si>
  <si>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</si>
  <si>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</si>
  <si>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</si>
  <si>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</si>
  <si>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</si>
  <si>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</si>
  <si>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</si>
  <si>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</si>
  <si>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</si>
  <si>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</si>
  <si>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</si>
  <si>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</si>
  <si>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</si>
  <si>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</si>
  <si>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</si>
  <si>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</si>
  <si>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</si>
  <si>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</si>
  <si>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</si>
  <si>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</si>
  <si>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</si>
  <si>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</si>
  <si>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</si>
  <si>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</si>
  <si>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</si>
  <si>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</si>
  <si>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</si>
  <si>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</si>
  <si>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</si>
  <si>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</si>
  <si>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</si>
  <si>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</si>
  <si>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</si>
  <si>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</si>
  <si>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</si>
  <si>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</si>
  <si>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</si>
  <si>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</si>
  <si>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</si>
  <si>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</si>
  <si>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</si>
  <si>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</si>
  <si>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</si>
  <si>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</si>
  <si>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</si>
  <si>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</si>
  <si>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</si>
  <si>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</si>
  <si>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</si>
  <si>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</si>
  <si>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</si>
  <si>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</si>
  <si>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</si>
  <si>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</si>
  <si>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</si>
  <si>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</si>
  <si>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</si>
  <si>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</si>
  <si>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</si>
  <si>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</si>
  <si>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</si>
  <si>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</si>
  <si>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</si>
  <si>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</si>
  <si>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</si>
  <si>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</si>
  <si>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</si>
  <si>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</si>
  <si>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</si>
  <si>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</si>
  <si>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</si>
  <si>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</si>
  <si>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</si>
  <si>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</si>
  <si>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</si>
  <si>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</si>
  <si>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</si>
  <si>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</si>
  <si>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</si>
  <si>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</si>
  <si>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</si>
  <si>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</si>
  <si>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</si>
  <si>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</si>
  <si>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</si>
  <si>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</si>
  <si>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</si>
  <si>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</si>
  <si>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</si>
  <si>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</si>
  <si>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</si>
  <si>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</si>
  <si>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</si>
  <si>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</si>
  <si>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</si>
  <si>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</si>
  <si>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</si>
  <si>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</si>
  <si>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</si>
  <si>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</si>
  <si>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</si>
  <si>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</si>
  <si>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</si>
  <si>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</si>
  <si>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</si>
  <si>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</si>
  <si>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</si>
  <si>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</si>
  <si>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</si>
  <si>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</si>
  <si>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</si>
  <si>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</si>
  <si>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</si>
  <si>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</si>
  <si>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</si>
  <si>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</si>
  <si>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</si>
  <si>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</si>
  <si>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</si>
  <si>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</si>
  <si>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</si>
  <si>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</si>
  <si>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</si>
  <si>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</si>
  <si>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</si>
  <si>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</si>
  <si>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</si>
  <si>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</si>
  <si>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</si>
  <si>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</si>
  <si>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</si>
  <si>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</si>
  <si>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</si>
  <si>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</si>
  <si>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</si>
  <si>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</si>
  <si>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</si>
  <si>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</si>
  <si>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</si>
  <si>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</si>
  <si>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</si>
  <si>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</si>
  <si>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</si>
  <si>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</si>
  <si>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</si>
  <si>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</si>
  <si>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</si>
  <si>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</si>
  <si>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</si>
  <si>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</si>
  <si>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</si>
  <si>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</si>
  <si>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</si>
  <si>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</si>
  <si>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</si>
  <si>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</si>
  <si>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</si>
  <si>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</si>
  <si>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</si>
  <si>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</si>
  <si>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</si>
  <si>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</si>
  <si>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</si>
  <si>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</si>
  <si>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</si>
  <si>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</si>
  <si>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</si>
  <si>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</si>
  <si>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</si>
  <si>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</si>
  <si>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</si>
  <si>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</si>
  <si>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</si>
  <si>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</si>
  <si>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</si>
  <si>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</si>
  <si>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</si>
  <si>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</si>
  <si>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</si>
  <si>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</si>
  <si>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</si>
  <si>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</si>
  <si>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</si>
  <si>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</si>
  <si>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</si>
  <si>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</si>
  <si>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</si>
  <si>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</si>
  <si>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</si>
  <si>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</si>
  <si>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</si>
  <si>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</si>
  <si>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</si>
  <si>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</si>
  <si>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</si>
  <si>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</si>
  <si>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</si>
  <si>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</si>
  <si>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</si>
  <si>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</si>
  <si>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</si>
  <si>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</si>
  <si>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</si>
  <si>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</si>
  <si>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</si>
  <si>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</si>
  <si>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</si>
  <si>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</si>
  <si>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</si>
  <si>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</si>
  <si>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</si>
  <si>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</si>
  <si>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</si>
  <si>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</si>
  <si>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</si>
  <si>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</si>
  <si>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</si>
  <si>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</si>
  <si>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</si>
  <si>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</si>
  <si>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</si>
  <si>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</si>
  <si>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</si>
  <si>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</si>
  <si>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</si>
  <si>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</si>
  <si>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</si>
  <si>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</si>
  <si>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</si>
  <si>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</si>
  <si>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</si>
  <si>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</si>
  <si>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</si>
  <si>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</si>
  <si>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</si>
  <si>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</si>
  <si>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</si>
  <si>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</si>
  <si>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</si>
  <si>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</si>
  <si>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</si>
  <si>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</si>
  <si>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</si>
  <si>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</si>
  <si>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</si>
  <si>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</si>
  <si>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</si>
  <si>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</si>
  <si>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</si>
  <si>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</si>
  <si>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</si>
  <si>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</si>
  <si>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</si>
  <si>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</si>
  <si>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</si>
  <si>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</si>
  <si>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</si>
  <si>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</si>
  <si>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</si>
  <si>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</si>
  <si>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</si>
  <si>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</si>
  <si>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</si>
  <si>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</si>
  <si>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</si>
  <si>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</si>
  <si>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</si>
  <si>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</si>
  <si>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</si>
  <si>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</si>
  <si>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</si>
  <si>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</si>
  <si>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</si>
  <si>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</si>
  <si>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</si>
  <si>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</si>
  <si>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</si>
  <si>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</si>
  <si>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</si>
  <si>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</si>
  <si>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</si>
  <si>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</si>
  <si>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</si>
  <si>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</si>
  <si>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</si>
  <si>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</si>
  <si>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</si>
  <si>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</si>
  <si>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</si>
  <si>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</si>
  <si>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</si>
  <si>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</si>
  <si>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</si>
  <si>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</si>
  <si>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</si>
  <si>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</si>
  <si>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</si>
  <si>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</si>
  <si>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</si>
  <si>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</si>
  <si>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</si>
  <si>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</si>
  <si>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</si>
  <si>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</si>
  <si>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</si>
  <si>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</si>
  <si>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</si>
  <si>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</si>
  <si>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</si>
  <si>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</si>
  <si>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</si>
  <si>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</si>
  <si>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</si>
  <si>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</si>
  <si>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</si>
  <si>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</si>
  <si>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</si>
  <si>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</si>
  <si>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</si>
  <si>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</si>
  <si>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</si>
  <si>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</si>
  <si>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</si>
  <si>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</si>
  <si>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</si>
  <si>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</si>
  <si>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</si>
  <si>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</si>
  <si>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</si>
  <si>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</si>
  <si>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</si>
  <si>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</si>
  <si>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</si>
  <si>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</si>
  <si>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</si>
  <si>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</si>
  <si>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</si>
  <si>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</si>
  <si>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</si>
  <si>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</si>
  <si>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</si>
  <si>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</si>
  <si>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</si>
  <si>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</si>
  <si>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</si>
  <si>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</si>
  <si>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</si>
  <si>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</si>
  <si>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</si>
  <si>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</si>
  <si>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</si>
  <si>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</si>
  <si>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</si>
  <si>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</si>
  <si>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</si>
  <si>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</si>
  <si>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</si>
  <si>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</si>
  <si>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</si>
  <si>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</si>
  <si>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</si>
  <si>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</si>
  <si>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</si>
  <si>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</si>
  <si>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</si>
  <si>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</si>
  <si>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</si>
  <si>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</si>
  <si>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</si>
  <si>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</si>
  <si>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</si>
  <si>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</si>
  <si>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</si>
  <si>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</si>
  <si>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</si>
  <si>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</si>
  <si>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</si>
  <si>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</si>
  <si>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</si>
  <si>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</si>
  <si>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</si>
  <si>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</si>
  <si>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</si>
  <si>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</si>
  <si>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</si>
  <si>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</si>
  <si>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</si>
  <si>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</si>
  <si>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</si>
  <si>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</si>
  <si>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</si>
  <si>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</si>
  <si>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</si>
  <si>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</si>
  <si>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</si>
  <si>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</si>
  <si>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</si>
  <si>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</si>
  <si>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</si>
  <si>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</si>
  <si>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</si>
  <si>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</si>
  <si>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</si>
  <si>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</si>
  <si>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</si>
  <si>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</si>
  <si>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</si>
  <si>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</si>
  <si>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</si>
  <si>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</si>
  <si>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</si>
  <si>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</si>
  <si>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</si>
  <si>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</si>
  <si>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</si>
  <si>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</si>
  <si>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</si>
  <si>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</si>
  <si>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</si>
  <si>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</si>
  <si>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</si>
  <si>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</si>
  <si>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</si>
  <si>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</si>
  <si>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</si>
  <si>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</si>
  <si>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</si>
  <si>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</si>
  <si>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</si>
  <si>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</si>
  <si>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</si>
  <si>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</si>
  <si>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</si>
  <si>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</si>
  <si>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</si>
  <si>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</si>
  <si>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</si>
  <si>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</si>
  <si>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</si>
  <si>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</si>
  <si>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</si>
  <si>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</si>
  <si>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</si>
  <si>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</si>
  <si>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</si>
  <si>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</si>
  <si>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</si>
  <si>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</si>
  <si>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</si>
  <si>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</si>
  <si>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</si>
  <si>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</si>
  <si>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</si>
  <si>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</si>
  <si>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</si>
  <si>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</si>
  <si>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</si>
  <si>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</si>
  <si>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</si>
  <si>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</si>
  <si>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</si>
  <si>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</si>
  <si>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</si>
  <si>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</si>
  <si>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</si>
  <si>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</si>
  <si>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</si>
  <si>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</si>
  <si>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</si>
  <si>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</si>
  <si>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</si>
  <si>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</si>
  <si>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</si>
  <si>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</si>
  <si>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</si>
  <si>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</si>
  <si>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</si>
  <si>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</si>
  <si>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</si>
  <si>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</si>
  <si>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</si>
  <si>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</si>
  <si>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</si>
  <si>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</si>
  <si>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</si>
  <si>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</si>
  <si>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</si>
  <si>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</si>
  <si>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</si>
  <si>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</si>
  <si>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</si>
  <si>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</si>
  <si>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</si>
  <si>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</si>
  <si>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</si>
  <si>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</si>
  <si>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</si>
  <si>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</si>
  <si>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</si>
  <si>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</si>
  <si>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</si>
  <si>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</si>
  <si>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</si>
  <si>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</si>
  <si>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</si>
  <si>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</si>
  <si>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</si>
  <si>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</si>
  <si>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</si>
  <si>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</si>
  <si>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</si>
  <si>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</si>
  <si>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</si>
  <si>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</si>
  <si>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</si>
  <si>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</si>
  <si>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</si>
  <si>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</si>
  <si>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</si>
  <si>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</si>
  <si>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</si>
  <si>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</si>
  <si>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</si>
  <si>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</si>
  <si>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</si>
  <si>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</si>
  <si>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</si>
  <si>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</si>
  <si>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</si>
  <si>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</si>
  <si>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</si>
  <si>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</si>
  <si>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</si>
  <si>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</si>
  <si>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</si>
  <si>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</si>
  <si>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</si>
  <si>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</si>
  <si>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</si>
  <si>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</si>
  <si>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</si>
  <si>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</si>
  <si>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</si>
  <si>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</si>
  <si>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</si>
  <si>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</si>
  <si>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</si>
  <si>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</si>
  <si>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</si>
  <si>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</si>
  <si>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</si>
  <si>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</si>
  <si>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</si>
  <si>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</si>
  <si>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</si>
  <si>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</si>
  <si>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</si>
  <si>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</si>
  <si>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</si>
  <si>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</si>
  <si>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</si>
  <si>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</si>
  <si>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</si>
  <si>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</si>
  <si>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</si>
  <si>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</si>
  <si>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</si>
  <si>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</si>
  <si>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</si>
  <si>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</si>
  <si>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</si>
  <si>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</si>
  <si>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</si>
  <si>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</si>
  <si>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</si>
  <si>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</si>
  <si>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</si>
  <si>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</si>
  <si>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</si>
  <si>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</si>
  <si>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</si>
  <si>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</si>
  <si>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</si>
  <si>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</si>
  <si>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</si>
  <si>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</si>
  <si>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</si>
  <si>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</si>
  <si>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</si>
  <si>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</si>
  <si>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</si>
  <si>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</si>
  <si>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</si>
  <si>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</si>
  <si>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</si>
  <si>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</si>
  <si>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</si>
  <si>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</si>
  <si>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</si>
  <si>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</si>
  <si>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</si>
  <si>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</si>
  <si>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</si>
  <si>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</si>
  <si>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</si>
  <si>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</si>
  <si>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</si>
  <si>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</si>
  <si>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</si>
  <si>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</si>
  <si>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</si>
  <si>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</si>
  <si>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</si>
  <si>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</si>
  <si>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</si>
  <si>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</si>
  <si>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</si>
  <si>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</si>
  <si>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</si>
  <si>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</si>
  <si>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</si>
  <si>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</si>
  <si>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</si>
  <si>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</si>
  <si>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</si>
  <si>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</si>
  <si>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</si>
  <si>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</si>
  <si>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</si>
  <si>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</si>
  <si>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</si>
  <si>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</si>
  <si>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</si>
  <si>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</si>
  <si>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</si>
  <si>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</si>
  <si>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</si>
  <si>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</si>
  <si>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</si>
  <si>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</si>
  <si>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</si>
  <si>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</si>
  <si>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</si>
  <si>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</si>
  <si>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</si>
  <si>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</si>
  <si>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</si>
  <si>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</si>
  <si>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</si>
  <si>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</si>
  <si>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</si>
  <si>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</si>
  <si>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</si>
  <si>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</si>
  <si>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</si>
  <si>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</si>
  <si>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</si>
  <si>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</si>
  <si>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</si>
  <si>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</si>
  <si>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</si>
  <si>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</si>
  <si>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</si>
  <si>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</si>
  <si>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</si>
  <si>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</si>
  <si>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</si>
  <si>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</si>
  <si>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</si>
  <si>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</si>
  <si>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</si>
  <si>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</si>
  <si>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</si>
  <si>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</si>
  <si>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</si>
  <si>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</si>
  <si>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</si>
  <si>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</si>
  <si>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</si>
  <si>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</si>
  <si>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</si>
  <si>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</si>
  <si>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</si>
  <si>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</si>
  <si>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</si>
  <si>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</si>
  <si>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</si>
  <si>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</si>
  <si>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</si>
  <si>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</si>
  <si>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</si>
  <si>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</si>
  <si>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</si>
  <si>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</si>
  <si>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</si>
  <si>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</si>
  <si>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</si>
  <si>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</si>
  <si>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</si>
  <si>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</si>
  <si>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</si>
  <si>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</si>
  <si>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</si>
  <si>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</si>
  <si>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</si>
  <si>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</si>
  <si>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</si>
  <si>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</si>
  <si>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</si>
  <si>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</si>
  <si>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</si>
  <si>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</si>
  <si>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</si>
  <si>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</si>
  <si>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</si>
  <si>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</si>
  <si>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</si>
  <si>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</si>
  <si>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</si>
  <si>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</si>
  <si>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</si>
  <si>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</si>
  <si>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</si>
  <si>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</si>
  <si>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</si>
  <si>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</si>
  <si>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</si>
  <si>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</si>
  <si>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</si>
  <si>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</si>
  <si>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</si>
  <si>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</si>
  <si>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</si>
  <si>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</si>
  <si>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</si>
  <si>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</si>
  <si>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</si>
  <si>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</si>
  <si>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</si>
  <si>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</si>
  <si>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</si>
  <si>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</si>
  <si>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</si>
  <si>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</si>
  <si>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</si>
  <si>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</si>
  <si>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</si>
  <si>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</si>
  <si>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</si>
  <si>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</si>
  <si>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</si>
  <si>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</si>
  <si>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</si>
  <si>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</si>
  <si>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</si>
  <si>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</si>
  <si>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</si>
  <si>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</si>
  <si>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</si>
  <si>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</si>
  <si>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</si>
  <si>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</si>
  <si>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</si>
  <si>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</si>
  <si>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</si>
  <si>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</si>
  <si>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</si>
  <si>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</si>
  <si>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</si>
  <si>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</si>
  <si>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</si>
  <si>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</si>
  <si>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</si>
  <si>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</si>
  <si>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</si>
  <si>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</si>
  <si>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</si>
  <si>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</si>
  <si>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</si>
  <si>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</si>
  <si>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</si>
  <si>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</si>
  <si>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</si>
  <si>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</si>
  <si>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</si>
  <si>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</si>
  <si>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</si>
  <si>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</si>
  <si>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</si>
  <si>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</si>
  <si>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</si>
  <si>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</si>
  <si>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</si>
  <si>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</si>
  <si>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</si>
  <si>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</si>
  <si>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</si>
  <si>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</si>
  <si>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</si>
  <si>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</si>
  <si>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</si>
  <si>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</si>
  <si>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</si>
  <si>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</si>
  <si>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</si>
  <si>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</si>
  <si>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</si>
  <si>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</si>
  <si>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</si>
  <si>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</si>
  <si>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</si>
  <si>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</si>
  <si>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</si>
  <si>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</si>
  <si>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</si>
  <si>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</si>
  <si>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</si>
  <si>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</si>
  <si>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</si>
  <si>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</si>
  <si>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</si>
  <si>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</si>
  <si>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</si>
  <si>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</si>
  <si>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</si>
  <si>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</si>
  <si>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</si>
  <si>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</si>
  <si>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</si>
  <si>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</si>
  <si>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</si>
  <si>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</si>
  <si>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</si>
  <si>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</si>
  <si>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</si>
  <si>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</si>
  <si>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</si>
  <si>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</si>
  <si>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</si>
  <si>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</si>
  <si>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</si>
  <si>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</si>
  <si>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</si>
  <si>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</si>
  <si>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</si>
  <si>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</si>
  <si>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</si>
  <si>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</si>
  <si>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</si>
  <si>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</si>
  <si>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</si>
  <si>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</si>
  <si>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</si>
  <si>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</si>
  <si>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</si>
  <si>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</si>
  <si>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</si>
  <si>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</si>
  <si>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</si>
  <si>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</si>
  <si>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</si>
  <si>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</si>
  <si>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</si>
  <si>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</si>
  <si>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</si>
  <si>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</si>
  <si>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</si>
  <si>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</si>
  <si>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</si>
  <si>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</si>
  <si>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</si>
  <si>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</si>
  <si>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</si>
  <si>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</si>
  <si>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</si>
  <si>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</si>
  <si>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</si>
  <si>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</si>
  <si>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</si>
  <si>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</si>
  <si>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</si>
  <si>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</si>
  <si>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</si>
  <si>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</si>
  <si>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</si>
  <si>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</si>
  <si>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</si>
  <si>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</si>
  <si>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</si>
  <si>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</si>
  <si>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</si>
  <si>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</si>
  <si>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</si>
  <si>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</si>
  <si>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</si>
  <si>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</si>
  <si>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</si>
  <si>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</si>
  <si>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</si>
  <si>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</si>
  <si>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</si>
  <si>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</si>
  <si>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</si>
  <si>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</si>
  <si>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</si>
  <si>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</si>
  <si>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</si>
  <si>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</si>
  <si>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</si>
  <si>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</si>
  <si>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</si>
  <si>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</si>
  <si>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</si>
  <si>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</si>
  <si>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</si>
  <si>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</si>
  <si>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</si>
  <si>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</si>
  <si>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</si>
  <si>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</si>
  <si>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</si>
  <si>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</si>
  <si>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</si>
  <si>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</si>
  <si>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</si>
  <si>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</si>
  <si>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</si>
  <si>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</si>
  <si>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</si>
  <si>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</si>
  <si>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</si>
  <si>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</si>
  <si>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</si>
  <si>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</si>
  <si>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</si>
  <si>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</si>
  <si>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</si>
  <si>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</si>
  <si>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</si>
  <si>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</si>
  <si>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</si>
  <si>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</si>
  <si>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</si>
  <si>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</si>
  <si>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</si>
  <si>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</si>
  <si>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</si>
  <si>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</si>
  <si>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</si>
  <si>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</si>
  <si>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</si>
  <si>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</si>
  <si>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</si>
  <si>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</si>
  <si>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</si>
  <si>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</si>
  <si>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</si>
  <si>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</si>
  <si>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</si>
  <si>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</si>
  <si>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</si>
  <si>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</si>
  <si>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</si>
  <si>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</si>
  <si>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</si>
  <si>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</si>
  <si>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</si>
  <si>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</si>
  <si>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</si>
  <si>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</si>
  <si>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</si>
  <si>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</si>
  <si>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</si>
  <si>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</si>
  <si>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</si>
  <si>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</si>
  <si>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</si>
  <si>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</si>
  <si>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</si>
  <si>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</si>
  <si>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</si>
  <si>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</si>
  <si>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</si>
  <si>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</si>
  <si>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</si>
  <si>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</si>
  <si>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</si>
  <si>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</si>
  <si>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</si>
  <si>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</si>
  <si>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</si>
  <si>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</si>
  <si>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</si>
  <si>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</si>
  <si>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</si>
  <si>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</si>
  <si>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</si>
  <si>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</si>
  <si>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</si>
  <si>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</si>
  <si>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</si>
  <si>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</si>
  <si>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</si>
  <si>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</si>
  <si>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</si>
  <si>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</si>
  <si>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</si>
  <si>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</si>
  <si>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</si>
  <si>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</si>
  <si>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</si>
  <si>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</si>
  <si>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</si>
  <si>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</si>
  <si>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</si>
  <si>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</si>
  <si>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</si>
  <si>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</si>
  <si>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</si>
  <si>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</si>
  <si>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</si>
  <si>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</si>
  <si>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</si>
  <si>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</si>
  <si>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</si>
  <si>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</si>
  <si>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</si>
  <si>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</si>
  <si>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</si>
  <si>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</si>
  <si>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</si>
  <si>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</si>
  <si>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</si>
  <si>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</si>
  <si>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</si>
  <si>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</si>
  <si>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</si>
  <si>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</si>
  <si>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</si>
  <si>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</si>
  <si>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</si>
  <si>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</si>
  <si>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</si>
  <si>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</si>
  <si>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</si>
  <si>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</si>
  <si>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</si>
  <si>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</si>
  <si>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</si>
  <si>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</si>
  <si>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</si>
  <si>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</si>
  <si>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</si>
  <si>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</si>
  <si>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</si>
  <si>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</si>
  <si>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</si>
  <si>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</si>
  <si>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</si>
  <si>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</si>
  <si>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</si>
  <si>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</si>
  <si>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</si>
  <si>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</si>
  <si>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</si>
  <si>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</si>
  <si>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</si>
  <si>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</si>
  <si>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</si>
  <si>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</si>
  <si>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</si>
  <si>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</si>
  <si>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</si>
  <si>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</si>
  <si>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</si>
  <si>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</si>
  <si>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</si>
  <si>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</si>
  <si>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</si>
  <si>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</si>
  <si>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</si>
  <si>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</si>
  <si>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</si>
  <si>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</si>
  <si>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</si>
  <si>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</si>
  <si>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</si>
  <si>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</si>
  <si>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</si>
  <si>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</si>
  <si>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</si>
  <si>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</si>
  <si>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</si>
  <si>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</si>
  <si>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</si>
  <si>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</si>
  <si>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</si>
  <si>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</si>
  <si>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</si>
  <si>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</si>
  <si>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</si>
  <si>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</si>
  <si>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</si>
  <si>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</si>
  <si>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</si>
  <si>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</si>
  <si>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</si>
  <si>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</si>
  <si>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</si>
  <si>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</si>
  <si>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</si>
  <si>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</si>
  <si>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</si>
  <si>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</si>
  <si>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</si>
  <si>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</si>
  <si>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</si>
  <si>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</si>
  <si>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</si>
  <si>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</si>
  <si>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</si>
  <si>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</si>
  <si>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</si>
  <si>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</si>
  <si>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</si>
  <si>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</si>
  <si>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</si>
  <si>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</si>
  <si>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</si>
  <si>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</si>
  <si>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</si>
  <si>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</si>
  <si>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</si>
  <si>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</si>
  <si>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</si>
  <si>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</si>
  <si>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</si>
  <si>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</si>
  <si>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</si>
  <si>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</si>
  <si>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</si>
  <si>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</si>
  <si>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</si>
  <si>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</si>
  <si>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</si>
  <si>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</si>
  <si>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</si>
  <si>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</si>
  <si>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</si>
  <si>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</si>
  <si>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</si>
  <si>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</si>
  <si>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</si>
  <si>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</si>
  <si>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</si>
  <si>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</si>
  <si>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</si>
  <si>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</si>
  <si>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</si>
  <si>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</si>
  <si>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</si>
  <si>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</si>
  <si>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</si>
  <si>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</si>
  <si>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</si>
  <si>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</si>
  <si>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</si>
  <si>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</si>
  <si>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</si>
  <si>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</si>
  <si>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</si>
  <si>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</si>
  <si>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</si>
  <si>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</si>
  <si>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</si>
  <si>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</si>
  <si>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</si>
  <si>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</si>
  <si>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</si>
  <si>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</si>
  <si>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</si>
  <si>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</si>
  <si>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</si>
  <si>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</si>
  <si>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</si>
  <si>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</si>
  <si>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</si>
  <si>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</si>
  <si>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</si>
  <si>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</si>
  <si>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</si>
  <si>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</si>
  <si>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</si>
  <si>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</si>
  <si>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</si>
  <si>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</si>
  <si>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</si>
  <si>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</si>
  <si>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</si>
  <si>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</si>
  <si>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</si>
  <si>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</si>
  <si>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</si>
  <si>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</si>
  <si>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</si>
  <si>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</si>
  <si>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</si>
  <si>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</si>
  <si>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</si>
  <si>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</si>
  <si>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</si>
  <si>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</si>
  <si>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</si>
  <si>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</si>
  <si>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</si>
  <si>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</si>
  <si>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</si>
  <si>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</si>
  <si>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</si>
  <si>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</si>
  <si>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</si>
  <si>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</si>
  <si>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</si>
  <si>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</si>
  <si>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</si>
  <si>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</si>
  <si>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</si>
  <si>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</si>
  <si>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</si>
  <si>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</si>
  <si>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</si>
  <si>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</si>
  <si>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</si>
  <si>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</si>
  <si>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</si>
  <si>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</si>
  <si>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</si>
  <si>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</si>
  <si>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</si>
  <si>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</si>
  <si>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</si>
  <si>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</si>
  <si>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</si>
  <si>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</si>
  <si>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</si>
  <si>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</si>
  <si>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</si>
  <si>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</si>
  <si>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</si>
  <si>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</si>
  <si>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</si>
  <si>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</si>
  <si>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</si>
  <si>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</si>
  <si>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</si>
  <si>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</si>
  <si>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</si>
  <si>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</si>
  <si>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</si>
  <si>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</si>
  <si>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</si>
  <si>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</si>
  <si>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</si>
  <si>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</si>
  <si>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</si>
  <si>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</si>
  <si>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</si>
  <si>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</si>
  <si>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</si>
  <si>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</si>
  <si>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</si>
  <si>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</si>
  <si>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</si>
  <si>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</si>
  <si>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</si>
  <si>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</si>
  <si>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</si>
  <si>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</si>
  <si>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</si>
  <si>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</si>
  <si>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</si>
  <si>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</si>
  <si>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</si>
  <si>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</si>
  <si>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</si>
  <si>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</si>
  <si>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</si>
  <si>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</si>
  <si>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</si>
  <si>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</si>
  <si>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</si>
  <si>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</si>
  <si>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</si>
  <si>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</si>
  <si>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</si>
  <si>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</si>
  <si>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</si>
  <si>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</si>
  <si>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</si>
  <si>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</si>
  <si>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</si>
  <si>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</si>
  <si>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</si>
  <si>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</si>
  <si>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</si>
  <si>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</si>
  <si>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</si>
  <si>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</si>
  <si>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</si>
  <si>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</si>
  <si>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</si>
  <si>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</si>
  <si>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</si>
  <si>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</si>
  <si>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</si>
  <si>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</si>
  <si>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</si>
  <si>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</si>
  <si>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</si>
  <si>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</si>
  <si>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</si>
  <si>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</si>
  <si>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</si>
  <si>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</si>
  <si>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</si>
  <si>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</si>
  <si>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</si>
  <si>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</si>
  <si>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</si>
  <si>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</si>
  <si>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</si>
  <si>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</si>
  <si>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</si>
  <si>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</si>
  <si>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</si>
  <si>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</si>
  <si>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</si>
  <si>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</si>
  <si>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</si>
  <si>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</si>
  <si>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</si>
  <si>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</si>
  <si>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</si>
  <si>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</si>
  <si>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</si>
  <si>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</si>
  <si>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</si>
  <si>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</si>
  <si>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</si>
  <si>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</si>
  <si>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</si>
  <si>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</si>
  <si>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</si>
  <si>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</si>
  <si>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</si>
  <si>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</si>
  <si>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</si>
  <si>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</si>
  <si>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</si>
  <si>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</si>
  <si>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</si>
  <si>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</si>
  <si>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</si>
  <si>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</si>
  <si>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</si>
  <si>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</si>
  <si>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</si>
  <si>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</si>
  <si>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</si>
  <si>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</si>
  <si>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</si>
  <si>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</si>
  <si>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</si>
  <si>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</si>
  <si>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</si>
  <si>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</si>
  <si>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</si>
  <si>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</si>
  <si>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</si>
  <si>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</si>
  <si>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</si>
  <si>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</si>
  <si>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</si>
  <si>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</si>
  <si>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</si>
  <si>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</si>
  <si>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</si>
  <si>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</si>
  <si>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</si>
  <si>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</si>
  <si>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</si>
  <si>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</si>
  <si>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</si>
  <si>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</si>
  <si>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</si>
  <si>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</si>
  <si>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</si>
  <si>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</si>
  <si>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</si>
  <si>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</si>
  <si>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</si>
  <si>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</si>
  <si>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</si>
  <si>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</si>
  <si>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</si>
  <si>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</si>
  <si>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</si>
  <si>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</si>
  <si>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</si>
  <si>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</si>
  <si>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</si>
  <si>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</si>
  <si>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</si>
  <si>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</si>
  <si>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</si>
  <si>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</si>
  <si>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</si>
  <si>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</si>
  <si>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</si>
  <si>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</si>
  <si>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</si>
  <si>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</si>
  <si>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</si>
  <si>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</si>
  <si>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</si>
  <si>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</si>
  <si>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</si>
  <si>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</si>
  <si>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</si>
  <si>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</si>
  <si>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</si>
  <si>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</si>
  <si>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</si>
  <si>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</si>
  <si>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</si>
  <si>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</si>
  <si>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</si>
  <si>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</si>
  <si>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</si>
  <si>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</si>
  <si>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</si>
  <si>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</si>
  <si>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</si>
  <si>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</si>
  <si>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</si>
  <si>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</si>
  <si>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</si>
  <si>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</si>
  <si>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</si>
  <si>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</si>
  <si>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</si>
  <si>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</si>
  <si>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</si>
  <si>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</si>
  <si>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</si>
  <si>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</si>
  <si>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</si>
  <si>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</si>
  <si>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</si>
  <si>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</si>
  <si>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</si>
  <si>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</si>
  <si>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</si>
  <si>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</si>
  <si>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</si>
  <si>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</si>
  <si>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</si>
  <si>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</si>
  <si>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</si>
  <si>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</si>
  <si>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</si>
  <si>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</si>
  <si>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</si>
  <si>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</si>
  <si>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</si>
  <si>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</si>
  <si>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</si>
  <si>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</si>
  <si>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</si>
  <si>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</si>
  <si>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</si>
  <si>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</si>
  <si>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</si>
  <si>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</si>
  <si>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</si>
  <si>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</si>
  <si>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</si>
  <si>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</si>
  <si>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</si>
  <si>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</si>
  <si>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</si>
  <si>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</si>
  <si>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</si>
  <si>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</si>
  <si>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</si>
  <si>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</si>
  <si>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</si>
  <si>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</si>
  <si>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</si>
  <si>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</si>
  <si>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</si>
  <si>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</si>
  <si>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</si>
  <si>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</si>
  <si>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</si>
  <si>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</si>
  <si>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</si>
  <si>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</si>
  <si>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</si>
  <si>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</si>
  <si>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</si>
  <si>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</si>
  <si>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</si>
  <si>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</si>
  <si>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</si>
  <si>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</si>
  <si>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</si>
  <si>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</si>
  <si>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</si>
  <si>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</si>
  <si>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</si>
  <si>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</si>
  <si>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</si>
  <si>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</si>
  <si>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</si>
  <si>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</si>
  <si>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</si>
  <si>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</si>
  <si>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</si>
  <si>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</si>
  <si>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</si>
  <si>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</si>
  <si>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</si>
  <si>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</si>
  <si>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</si>
  <si>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</si>
  <si>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</si>
  <si>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</si>
  <si>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</si>
  <si>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</si>
  <si>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</si>
  <si>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</si>
  <si>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</si>
  <si>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</si>
  <si>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</si>
  <si>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</si>
  <si>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</si>
  <si>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</si>
  <si>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</si>
  <si>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</si>
  <si>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</si>
  <si>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</si>
  <si>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</si>
  <si>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</si>
  <si>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</si>
  <si>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</si>
  <si>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</si>
  <si>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</si>
  <si>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</si>
  <si>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</si>
  <si>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</si>
  <si>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</si>
  <si>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</si>
  <si>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</si>
  <si>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</si>
  <si>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</si>
  <si>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</si>
  <si>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</si>
  <si>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</si>
  <si>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</si>
  <si>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</si>
  <si>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</si>
  <si>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</si>
  <si>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</si>
  <si>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</si>
  <si>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</si>
  <si>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</si>
  <si>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</si>
  <si>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</si>
  <si>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</si>
  <si>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</si>
  <si>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</si>
  <si>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</si>
  <si>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</si>
  <si>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</si>
  <si>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</si>
  <si>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</si>
  <si>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</si>
  <si>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</si>
  <si>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</si>
  <si>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</si>
  <si>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</si>
  <si>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</si>
  <si>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</si>
  <si>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</si>
  <si>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</si>
  <si>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</si>
  <si>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</si>
  <si>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</si>
  <si>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</si>
  <si>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</si>
  <si>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</si>
  <si>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</si>
  <si>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</si>
  <si>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</si>
  <si>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</si>
  <si>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</si>
  <si>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</si>
  <si>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</si>
  <si>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</si>
  <si>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</si>
  <si>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</si>
  <si>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</si>
  <si>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</si>
  <si>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</si>
  <si>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</si>
  <si>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</si>
  <si>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</si>
  <si>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</si>
  <si>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</si>
  <si>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</si>
  <si>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</si>
  <si>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</si>
  <si>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</si>
  <si>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</si>
  <si>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</si>
  <si>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</si>
  <si>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</si>
  <si>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</si>
  <si>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</si>
  <si>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</si>
  <si>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</si>
  <si>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</si>
  <si>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</si>
  <si>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</si>
  <si>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</si>
  <si>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</si>
  <si>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</si>
  <si>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</si>
  <si>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</si>
  <si>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</si>
  <si>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</si>
  <si>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</si>
  <si>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</si>
  <si>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</si>
  <si>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</si>
  <si>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</si>
  <si>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</si>
  <si>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</si>
  <si>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</si>
  <si>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</si>
  <si>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</si>
  <si>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</si>
  <si>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</si>
  <si>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</si>
  <si>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</si>
  <si>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</si>
  <si>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</si>
  <si>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</si>
  <si>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</si>
  <si>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</si>
  <si>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</si>
  <si>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</si>
  <si>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</si>
  <si>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</si>
  <si>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</si>
  <si>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</si>
  <si>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</si>
  <si>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</si>
  <si>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</si>
  <si>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</si>
  <si>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</si>
  <si>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</si>
  <si>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</si>
  <si>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</si>
  <si>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</si>
  <si>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</si>
  <si>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</si>
  <si>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</si>
  <si>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</si>
  <si>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</si>
  <si>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</si>
  <si>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</si>
  <si>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</si>
  <si>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</si>
  <si>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</si>
  <si>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</si>
  <si>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</si>
  <si>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</si>
  <si>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</si>
  <si>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</si>
  <si>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</si>
  <si>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</si>
  <si>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</si>
  <si>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</si>
  <si>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</si>
  <si>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</si>
  <si>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</si>
  <si>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</si>
  <si>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</si>
  <si>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</si>
  <si>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</si>
  <si>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</si>
  <si>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</si>
  <si>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</si>
  <si>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</si>
  <si>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</si>
  <si>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</si>
  <si>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</si>
  <si>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</si>
  <si>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</si>
  <si>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</si>
  <si>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</si>
  <si>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</si>
  <si>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</si>
  <si>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</si>
  <si>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</si>
  <si>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</si>
  <si>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</si>
  <si>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</si>
  <si>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</si>
  <si>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</si>
  <si>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</si>
  <si>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</si>
  <si>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</si>
  <si>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</si>
  <si>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</si>
  <si>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</si>
  <si>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</si>
  <si>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</si>
  <si>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</si>
  <si>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</si>
  <si>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</si>
  <si>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</si>
  <si>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</si>
  <si>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</si>
  <si>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</si>
  <si>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</si>
  <si>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</si>
  <si>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</si>
  <si>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</si>
  <si>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</si>
  <si>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</si>
  <si>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</si>
  <si>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</si>
  <si>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</si>
  <si>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</si>
  <si>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</si>
  <si>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</si>
  <si>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</si>
  <si>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</si>
  <si>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</si>
  <si>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</si>
  <si>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</si>
  <si>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</si>
  <si>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</si>
  <si>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</si>
  <si>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</si>
  <si>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</si>
  <si>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</si>
  <si>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</si>
  <si>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</si>
  <si>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</si>
  <si>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</si>
  <si>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</si>
  <si>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</si>
  <si>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</si>
  <si>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</si>
  <si>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</si>
  <si>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</si>
  <si>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</si>
  <si>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</si>
  <si>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</si>
  <si>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</si>
  <si>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</si>
  <si>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</si>
  <si>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</si>
  <si>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</si>
  <si>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</si>
  <si>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</si>
  <si>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</si>
  <si>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</si>
  <si>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</si>
  <si>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</si>
  <si>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</si>
  <si>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</si>
  <si>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</si>
  <si>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</si>
  <si>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</si>
  <si>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</si>
  <si>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</si>
  <si>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</si>
  <si>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</si>
  <si>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</si>
  <si>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</si>
  <si>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</si>
  <si>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</si>
  <si>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</si>
  <si>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</si>
  <si>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</si>
  <si>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</si>
  <si>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</si>
  <si>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</si>
  <si>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</si>
  <si>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</si>
  <si>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</si>
  <si>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</si>
  <si>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</si>
  <si>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</si>
  <si>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</si>
  <si>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</si>
  <si>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</si>
  <si>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</si>
  <si>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</si>
  <si>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</si>
  <si>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</si>
  <si>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</si>
  <si>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</si>
  <si>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</si>
  <si>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</si>
  <si>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</si>
  <si>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</si>
  <si>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</si>
  <si>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</si>
  <si>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</si>
  <si>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</si>
  <si>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</si>
  <si>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</si>
  <si>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</si>
  <si>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</si>
  <si>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</si>
  <si>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</si>
  <si>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</si>
  <si>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</si>
  <si>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</si>
  <si>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</si>
  <si>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</si>
  <si>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</si>
  <si>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</si>
  <si>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</si>
  <si>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</si>
  <si>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</si>
  <si>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</si>
  <si>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</si>
  <si>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</si>
  <si>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</si>
  <si>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</si>
  <si>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</si>
  <si>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</si>
  <si>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</si>
  <si>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</si>
  <si>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</si>
  <si>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</si>
  <si>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</si>
  <si>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</si>
  <si>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</si>
  <si>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</si>
  <si>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</si>
  <si>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</si>
  <si>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</si>
  <si>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</si>
  <si>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</si>
  <si>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</si>
  <si>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</si>
  <si>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</si>
  <si>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</si>
  <si>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</si>
  <si>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</si>
  <si>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</si>
  <si>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</si>
  <si>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</si>
  <si>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</si>
  <si>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</si>
  <si>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</si>
  <si>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</si>
  <si>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</si>
  <si>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</si>
  <si>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</si>
  <si>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</si>
  <si>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</si>
  <si>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</si>
  <si>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</si>
  <si>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</si>
  <si>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</si>
  <si>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</si>
  <si>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</si>
  <si>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</si>
  <si>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</si>
  <si>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</si>
  <si>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</si>
  <si>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</si>
  <si>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</si>
  <si>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</si>
  <si>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</si>
  <si>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</si>
  <si>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</si>
  <si>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</si>
  <si>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</si>
  <si>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</si>
  <si>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</si>
  <si>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</si>
  <si>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</si>
  <si>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</si>
  <si>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</si>
  <si>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</si>
  <si>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</si>
  <si>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</si>
  <si>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</si>
  <si>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</si>
  <si>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</si>
  <si>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</si>
  <si>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</si>
  <si>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</si>
  <si>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</si>
  <si>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</si>
  <si>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</si>
  <si>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</si>
  <si>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</si>
  <si>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</si>
  <si>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</si>
  <si>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</si>
  <si>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</si>
  <si>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</si>
  <si>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</si>
  <si>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</si>
  <si>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</si>
  <si>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</si>
  <si>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</si>
  <si>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</si>
  <si>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</si>
  <si>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</si>
  <si>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</si>
  <si>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</si>
  <si>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</si>
  <si>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</si>
  <si>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</si>
  <si>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</si>
  <si>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</si>
  <si>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</si>
  <si>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</si>
  <si>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</si>
  <si>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</si>
  <si>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</si>
  <si>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</si>
  <si>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</si>
  <si>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</si>
  <si>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</si>
  <si>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</si>
  <si>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</si>
  <si>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</si>
  <si>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</si>
  <si>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</si>
  <si>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</si>
  <si>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</si>
  <si>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</si>
  <si>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</si>
  <si>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</si>
  <si>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</si>
  <si>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</si>
  <si>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</si>
  <si>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</si>
  <si>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</si>
  <si>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</si>
  <si>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</si>
  <si>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</si>
  <si>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</si>
  <si>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</si>
  <si>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</si>
  <si>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</si>
  <si>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</si>
  <si>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</si>
  <si>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</si>
  <si>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</si>
  <si>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</si>
  <si>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</si>
  <si>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</si>
  <si>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</si>
  <si>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</si>
  <si>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</si>
  <si>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</si>
  <si>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</si>
  <si>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</si>
  <si>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</si>
  <si>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</si>
  <si>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</si>
  <si>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</si>
  <si>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</si>
  <si>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</si>
  <si>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</si>
  <si>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</si>
  <si>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</si>
  <si>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</si>
  <si>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</si>
  <si>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</si>
  <si>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</si>
  <si>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</si>
  <si>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</si>
  <si>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</si>
  <si>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</si>
  <si>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</si>
  <si>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</si>
  <si>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</si>
  <si>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</si>
  <si>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</si>
  <si>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</si>
  <si>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</si>
  <si>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</si>
  <si>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</si>
  <si>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</si>
  <si>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</si>
  <si>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</si>
  <si>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</si>
  <si>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</si>
  <si>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</si>
  <si>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</si>
  <si>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</si>
  <si>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</si>
  <si>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</si>
  <si>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</si>
  <si>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</si>
  <si>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</si>
  <si>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</si>
  <si>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</si>
  <si>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</si>
  <si>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</si>
  <si>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</si>
  <si>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</si>
  <si>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</si>
  <si>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</si>
  <si>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</si>
  <si>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</si>
  <si>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</si>
  <si>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</si>
  <si>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</si>
  <si>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</si>
  <si>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</si>
  <si>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</si>
  <si>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</si>
  <si>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</si>
  <si>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</si>
  <si>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</si>
  <si>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</si>
  <si>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</si>
  <si>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</si>
  <si>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</si>
  <si>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</si>
  <si>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</si>
  <si>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</si>
  <si>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</si>
  <si>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</si>
  <si>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</si>
  <si>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</si>
  <si>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</si>
  <si>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</si>
  <si>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</si>
  <si>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</si>
  <si>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</si>
  <si>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</si>
  <si>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</si>
  <si>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</si>
  <si>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</si>
  <si>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</si>
  <si>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</si>
  <si>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</si>
  <si>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</si>
  <si>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</si>
  <si>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</si>
  <si>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</si>
  <si>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</si>
  <si>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</si>
  <si>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</si>
  <si>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</si>
  <si>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</si>
  <si>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</si>
  <si>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</si>
  <si>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</si>
  <si>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</si>
  <si>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</si>
  <si>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</si>
  <si>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</si>
  <si>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</si>
  <si>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</si>
  <si>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</si>
  <si>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</si>
  <si>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</si>
  <si>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</si>
  <si>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</si>
  <si>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</si>
  <si>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</si>
  <si>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</si>
  <si>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</si>
  <si>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</si>
  <si>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</si>
  <si>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</si>
  <si>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</si>
  <si>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</si>
  <si>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</si>
  <si>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</si>
  <si>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</si>
  <si>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</si>
  <si>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</si>
  <si>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</si>
  <si>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</si>
  <si>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</si>
  <si>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</si>
  <si>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</si>
  <si>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</si>
  <si>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</si>
  <si>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</si>
  <si>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</si>
  <si>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</si>
  <si>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</si>
  <si>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</si>
  <si>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</si>
  <si>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</si>
  <si>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</si>
  <si>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</si>
  <si>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</si>
  <si>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</si>
  <si>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</si>
  <si>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</si>
  <si>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</si>
  <si>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</si>
  <si>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</si>
  <si>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</si>
  <si>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</si>
  <si>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</si>
  <si>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</si>
  <si>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</si>
  <si>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</si>
  <si>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</si>
  <si>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</si>
  <si>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</si>
  <si>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</si>
  <si>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</si>
  <si>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</si>
  <si>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</si>
  <si>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</si>
  <si>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</si>
  <si>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</si>
  <si>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</si>
  <si>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</si>
  <si>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</si>
  <si>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</si>
  <si>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</si>
  <si>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</si>
  <si>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</si>
  <si>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</si>
  <si>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</si>
  <si>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</si>
  <si>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</si>
  <si>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</si>
  <si>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</si>
  <si>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</si>
  <si>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</si>
  <si>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</si>
  <si>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</si>
  <si>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</si>
  <si>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</si>
  <si>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</si>
  <si>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</si>
  <si>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</si>
  <si>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</si>
  <si>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</si>
  <si>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</si>
  <si>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</si>
  <si>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</si>
  <si>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</si>
  <si>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</si>
  <si>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</si>
  <si>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</si>
  <si>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</si>
  <si>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</si>
  <si>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</si>
  <si>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</si>
  <si>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</si>
  <si>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</si>
  <si>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</si>
  <si>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</si>
  <si>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</si>
  <si>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</si>
  <si>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</si>
  <si>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</si>
  <si>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</si>
  <si>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</si>
  <si>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</si>
  <si>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</si>
  <si>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</si>
  <si>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</si>
  <si>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</si>
  <si>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</si>
  <si>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</si>
  <si>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</si>
  <si>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</si>
  <si>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</si>
  <si>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</si>
  <si>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</si>
  <si>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</si>
  <si>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</si>
  <si>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</si>
  <si>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</si>
  <si>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</si>
  <si>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</si>
  <si>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</si>
  <si>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</si>
  <si>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</si>
  <si>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</si>
  <si>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</si>
  <si>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</si>
  <si>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</si>
  <si>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</si>
  <si>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</si>
  <si>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</si>
  <si>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</si>
  <si>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</si>
  <si>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</si>
  <si>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</si>
  <si>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</si>
  <si>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</si>
  <si>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</si>
  <si>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</si>
  <si>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</si>
  <si>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</si>
  <si>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</si>
  <si>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</si>
  <si>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</si>
  <si>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</si>
  <si>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</si>
  <si>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</si>
  <si>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</si>
  <si>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</si>
  <si>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</si>
  <si>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</si>
  <si>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</si>
  <si>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</si>
  <si>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</si>
  <si>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</si>
  <si>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</si>
  <si>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</si>
  <si>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</si>
  <si>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</si>
  <si>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</si>
  <si>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</si>
  <si>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</si>
  <si>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</si>
  <si>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</si>
  <si>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</si>
  <si>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</si>
  <si>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</si>
  <si>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</si>
  <si>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</si>
  <si>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</si>
  <si>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</si>
  <si>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</si>
  <si>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</si>
  <si>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</si>
  <si>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</si>
  <si>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</si>
  <si>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</si>
  <si>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</si>
  <si>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</si>
  <si>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</si>
  <si>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</si>
  <si>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</si>
  <si>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</si>
  <si>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</si>
  <si>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</si>
  <si>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</si>
  <si>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</si>
  <si>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</si>
  <si>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</si>
  <si>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</si>
  <si>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</si>
  <si>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</si>
  <si>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</si>
  <si>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</si>
  <si>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</si>
  <si>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</si>
  <si>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</si>
  <si>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</si>
  <si>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</si>
  <si>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</si>
  <si>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</si>
  <si>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</si>
  <si>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</si>
  <si>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</si>
  <si>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</si>
  <si>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</si>
  <si>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</si>
  <si>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</si>
  <si>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</si>
  <si>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</si>
  <si>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</si>
  <si>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</si>
  <si>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</si>
  <si>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</si>
  <si>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</si>
  <si>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</si>
  <si>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</si>
  <si>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</si>
  <si>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</si>
  <si>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</si>
  <si>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</si>
  <si>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</si>
  <si>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</si>
  <si>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</si>
  <si>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</si>
  <si>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</si>
  <si>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</si>
  <si>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</si>
  <si>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</si>
  <si>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</si>
  <si>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</si>
  <si>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</si>
  <si>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</si>
  <si>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</si>
  <si>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</si>
  <si>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</si>
  <si>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</si>
  <si>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</si>
  <si>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</si>
  <si>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</si>
  <si>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</si>
  <si>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</si>
  <si>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</si>
  <si>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</si>
  <si>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</si>
  <si>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</si>
  <si>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</si>
  <si>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</si>
  <si>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</si>
  <si>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</si>
  <si>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</si>
  <si>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</si>
  <si>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</si>
  <si>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</si>
  <si>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</si>
  <si>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</si>
  <si>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</si>
  <si>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</si>
  <si>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</si>
  <si>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</si>
  <si>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</si>
  <si>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</si>
  <si>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</si>
  <si>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</si>
  <si>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</si>
  <si>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</si>
  <si>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</si>
  <si>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</si>
  <si>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</si>
  <si>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</si>
  <si>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</si>
  <si>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</si>
  <si>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</si>
  <si>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</si>
  <si>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</si>
  <si>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</si>
  <si>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</si>
  <si>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</si>
  <si>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</si>
  <si>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</si>
  <si>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</si>
  <si>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</si>
  <si>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</si>
  <si>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</si>
  <si>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</si>
  <si>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</si>
  <si>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</si>
  <si>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</si>
  <si>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</si>
  <si>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</si>
  <si>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</si>
  <si>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</si>
  <si>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</si>
  <si>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</si>
  <si>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</si>
  <si>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</si>
  <si>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</si>
  <si>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</si>
  <si>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</si>
  <si>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</si>
  <si>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</si>
  <si>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</si>
  <si>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</si>
  <si>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</si>
  <si>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</si>
  <si>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</si>
  <si>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</si>
  <si>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</si>
  <si>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</si>
  <si>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</si>
  <si>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</si>
  <si>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</si>
  <si>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</si>
  <si>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</si>
  <si>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</si>
  <si>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</si>
  <si>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</si>
  <si>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</si>
  <si>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</si>
  <si>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</si>
  <si>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</si>
  <si>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</si>
  <si>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</si>
  <si>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</si>
  <si>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</si>
  <si>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</si>
  <si>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</si>
  <si>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</si>
  <si>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</si>
  <si>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</si>
  <si>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</si>
  <si>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</si>
  <si>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</si>
  <si>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</si>
  <si>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</si>
  <si>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</si>
  <si>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</si>
  <si>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</si>
  <si>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</si>
  <si>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</si>
  <si>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</si>
  <si>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</si>
  <si>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</si>
  <si>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</si>
  <si>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</si>
  <si>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</si>
  <si>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</si>
  <si>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</si>
  <si>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</si>
  <si>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</si>
  <si>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</si>
  <si>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</si>
  <si>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</si>
  <si>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</si>
  <si>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</si>
  <si>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</si>
  <si>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</si>
  <si>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</si>
  <si>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</si>
  <si>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</si>
  <si>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</si>
  <si>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</si>
  <si>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</si>
  <si>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</si>
  <si>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</si>
  <si>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</si>
  <si>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</si>
  <si>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</si>
  <si>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</si>
  <si>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</si>
  <si>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</si>
  <si>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</si>
  <si>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</si>
  <si>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</si>
  <si>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</si>
  <si>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</si>
  <si>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</si>
  <si>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</si>
  <si>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</si>
  <si>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</si>
  <si>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</si>
  <si>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</si>
  <si>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</si>
  <si>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</si>
  <si>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</si>
  <si>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</si>
  <si>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</si>
  <si>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</si>
  <si>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</si>
  <si>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</si>
  <si>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</si>
  <si>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</si>
  <si>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</si>
  <si>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</si>
  <si>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</si>
  <si>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</si>
  <si>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</si>
  <si>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</si>
  <si>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</si>
  <si>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</si>
  <si>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</si>
  <si>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</si>
  <si>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</si>
  <si>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</si>
  <si>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</si>
  <si>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</si>
  <si>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</si>
  <si>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</si>
  <si>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</si>
  <si>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</si>
  <si>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</si>
  <si>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</si>
  <si>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</si>
  <si>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</si>
  <si>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</si>
  <si>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</si>
  <si>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</si>
  <si>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</si>
  <si>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</si>
  <si>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</si>
  <si>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</si>
  <si>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</si>
  <si>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</si>
  <si>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</si>
  <si>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</si>
  <si>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</si>
  <si>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</si>
  <si>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</si>
  <si>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</si>
  <si>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</si>
  <si>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</si>
  <si>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</si>
  <si>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</si>
  <si>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</si>
  <si>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</si>
  <si>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</si>
  <si>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</si>
  <si>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</si>
  <si>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</si>
  <si>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</si>
  <si>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</si>
  <si>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</si>
  <si>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</si>
  <si>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</si>
  <si>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</si>
  <si>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</si>
  <si>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</si>
  <si>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</si>
  <si>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</si>
  <si>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</si>
  <si>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</si>
  <si>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</si>
  <si>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</si>
  <si>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</si>
  <si>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</si>
  <si>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</si>
  <si>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</si>
  <si>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</si>
  <si>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</si>
  <si>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</si>
  <si>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</si>
  <si>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</si>
  <si>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</si>
  <si>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</si>
  <si>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</si>
  <si>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</si>
  <si>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</si>
  <si>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</si>
  <si>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</si>
  <si>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</si>
  <si>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</si>
  <si>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</si>
  <si>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</si>
  <si>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</si>
  <si>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</si>
  <si>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</si>
  <si>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</si>
  <si>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</si>
  <si>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</si>
  <si>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</si>
  <si>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</si>
  <si>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</si>
  <si>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</si>
  <si>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</si>
  <si>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</si>
  <si>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</si>
  <si>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</si>
  <si>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</si>
  <si>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</si>
  <si>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</si>
  <si>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</si>
  <si>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</si>
  <si>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</si>
  <si>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</si>
  <si>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</si>
  <si>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</si>
  <si>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</si>
  <si>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</si>
  <si>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</si>
  <si>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</si>
  <si>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</si>
  <si>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</si>
  <si>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</si>
  <si>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</si>
  <si>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</si>
  <si>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</si>
  <si>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</si>
  <si>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</si>
  <si>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</si>
  <si>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</si>
  <si>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</si>
  <si>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</si>
  <si>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</si>
  <si>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</si>
  <si>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</si>
  <si>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</si>
  <si>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</si>
  <si>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</si>
  <si>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</si>
  <si>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</si>
  <si>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</si>
  <si>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</si>
  <si>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</si>
  <si>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</si>
  <si>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</si>
  <si>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</si>
  <si>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</si>
  <si>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</si>
  <si>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</si>
  <si>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</si>
  <si>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</si>
  <si>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</si>
  <si>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</si>
  <si>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</si>
  <si>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</si>
  <si>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</si>
  <si>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</si>
  <si>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</si>
  <si>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</si>
  <si>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</si>
  <si>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</si>
  <si>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</si>
  <si>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</si>
  <si>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</si>
  <si>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</si>
  <si>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</si>
  <si>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</si>
  <si>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</si>
  <si>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</si>
  <si>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</si>
  <si>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</si>
  <si>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</si>
  <si>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</si>
  <si>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</si>
  <si>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</si>
  <si>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</si>
  <si>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</si>
  <si>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</si>
  <si>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</si>
  <si>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</si>
  <si>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</si>
  <si>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</si>
  <si>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</si>
  <si>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</si>
  <si>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</si>
  <si>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</si>
  <si>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</si>
  <si>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</si>
  <si>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</si>
  <si>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</si>
  <si>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</si>
  <si>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</si>
  <si>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</si>
  <si>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</si>
  <si>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</si>
  <si>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</si>
  <si>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</si>
  <si>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</si>
  <si>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</si>
  <si>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</si>
  <si>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</si>
  <si>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</si>
  <si>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</si>
  <si>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</si>
  <si>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</si>
  <si>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</si>
  <si>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</si>
  <si>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</si>
  <si>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</si>
  <si>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</si>
  <si>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</si>
  <si>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</si>
  <si>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</si>
  <si>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</si>
  <si>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</si>
  <si>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</si>
  <si>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</si>
  <si>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</si>
  <si>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</si>
  <si>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</si>
  <si>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</si>
  <si>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</si>
  <si>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</si>
  <si>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</si>
  <si>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</si>
  <si>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</si>
  <si>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</si>
  <si>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</si>
  <si>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</si>
  <si>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</si>
  <si>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</si>
  <si>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</si>
  <si>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</si>
  <si>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</si>
  <si>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</si>
  <si>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</si>
  <si>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</si>
  <si>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</si>
  <si>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</si>
  <si>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</si>
  <si>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</si>
  <si>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</si>
  <si>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</si>
  <si>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</si>
  <si>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</si>
  <si>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</si>
  <si>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</si>
  <si>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</si>
  <si>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</si>
  <si>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</si>
  <si>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</si>
  <si>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</si>
  <si>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</si>
  <si>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</si>
  <si>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</si>
  <si>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</si>
  <si>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</si>
  <si>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</si>
  <si>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</si>
  <si>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</si>
  <si>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</si>
  <si>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</si>
  <si>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</si>
  <si>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</si>
  <si>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</si>
  <si>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</si>
  <si>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</si>
  <si>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</si>
  <si>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</si>
  <si>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</si>
  <si>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</si>
  <si>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</si>
  <si>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</si>
  <si>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</si>
  <si>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</si>
  <si>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</si>
  <si>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</si>
  <si>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</si>
  <si>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</si>
  <si>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</si>
  <si>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</si>
  <si>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</si>
  <si>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</si>
  <si>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</si>
  <si>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</si>
  <si>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</si>
  <si>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</si>
  <si>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</si>
  <si>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</si>
  <si>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</si>
  <si>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</si>
  <si>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</si>
  <si>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</si>
  <si>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</si>
  <si>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</si>
  <si>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</si>
  <si>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</si>
  <si>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</si>
  <si>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</si>
  <si>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</si>
  <si>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</si>
  <si>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</si>
  <si>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</si>
  <si>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</si>
  <si>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</si>
  <si>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</si>
  <si>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</si>
  <si>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</si>
  <si>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</si>
  <si>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</si>
  <si>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</si>
  <si>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</si>
  <si>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</si>
  <si>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</si>
  <si>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</si>
  <si>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</si>
  <si>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</si>
  <si>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</si>
  <si>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</si>
  <si>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</si>
  <si>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</si>
  <si>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</si>
  <si>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</si>
  <si>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</si>
  <si>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</si>
  <si>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</si>
  <si>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</si>
  <si>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</si>
  <si>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</si>
  <si>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</si>
  <si>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</si>
  <si>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</si>
  <si>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</si>
  <si>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</si>
  <si>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</si>
  <si>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</si>
  <si>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</si>
  <si>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</si>
  <si>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</si>
  <si>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</si>
  <si>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</si>
  <si>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</si>
  <si>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</si>
  <si>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</si>
  <si>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</si>
  <si>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</si>
  <si>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</si>
  <si>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</si>
  <si>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</si>
  <si>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</si>
  <si>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</si>
  <si>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</si>
  <si>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</si>
  <si>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</si>
  <si>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</si>
  <si>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</si>
  <si>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</si>
  <si>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</si>
  <si>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</si>
  <si>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</si>
  <si>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</si>
  <si>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</si>
  <si>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</si>
  <si>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</si>
  <si>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</si>
  <si>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</si>
  <si>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</si>
  <si>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</si>
  <si>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</si>
  <si>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</si>
  <si>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</si>
  <si>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</si>
  <si>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</si>
  <si>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</si>
  <si>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</si>
  <si>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</si>
  <si>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</si>
  <si>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</si>
  <si>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</si>
  <si>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</si>
  <si>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</si>
  <si>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</si>
  <si>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</si>
  <si>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</si>
  <si>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</si>
  <si>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</si>
  <si>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</si>
  <si>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</si>
  <si>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</si>
  <si>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</si>
  <si>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</si>
  <si>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</si>
  <si>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</si>
  <si>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</si>
  <si>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</si>
  <si>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</si>
  <si>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</si>
  <si>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</si>
  <si>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</si>
  <si>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</si>
  <si>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</si>
  <si>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</si>
  <si>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</si>
  <si>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</si>
  <si>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</si>
  <si>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</si>
  <si>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</si>
  <si>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</si>
  <si>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</si>
  <si>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</si>
  <si>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</si>
  <si>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</si>
  <si>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</si>
  <si>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</si>
  <si>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</si>
  <si>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</si>
  <si>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</si>
  <si>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</si>
  <si>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</si>
  <si>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</si>
  <si>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</si>
  <si>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</si>
  <si>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</si>
  <si>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</si>
  <si>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</si>
  <si>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</si>
  <si>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</si>
  <si>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</si>
  <si>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</si>
  <si>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</si>
  <si>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</si>
  <si>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</si>
  <si>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</si>
  <si>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</si>
  <si>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</si>
  <si>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</si>
  <si>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</si>
  <si>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</si>
  <si>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</si>
  <si>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</si>
  <si>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</si>
  <si>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</si>
  <si>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</si>
  <si>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</si>
  <si>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</si>
  <si>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</si>
  <si>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</si>
  <si>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</si>
  <si>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</si>
  <si>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</si>
  <si>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</si>
  <si>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</si>
  <si>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</si>
  <si>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</si>
  <si>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</si>
  <si>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</si>
  <si>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</si>
  <si>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</si>
  <si>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</si>
  <si>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</si>
  <si>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</si>
  <si>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</si>
  <si>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</si>
  <si>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</si>
  <si>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</si>
  <si>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</si>
  <si>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</si>
  <si>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</si>
  <si>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</si>
  <si>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</si>
  <si>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</si>
  <si>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</si>
  <si>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</si>
  <si>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</si>
  <si>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</si>
  <si>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</si>
  <si>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</si>
  <si>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</si>
  <si>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</si>
  <si>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</si>
  <si>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</si>
  <si>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</si>
  <si>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</si>
  <si>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</si>
  <si>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</si>
  <si>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</si>
  <si>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</si>
  <si>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</si>
  <si>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</si>
  <si>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</si>
  <si>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</si>
  <si>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</si>
  <si>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</si>
  <si>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</si>
  <si>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</si>
  <si>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</si>
  <si>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</si>
  <si>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</si>
  <si>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</si>
  <si>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</si>
  <si>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</si>
  <si>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</si>
  <si>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</si>
  <si>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</si>
  <si>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</si>
  <si>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</si>
  <si>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</si>
  <si>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</si>
  <si>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</si>
  <si>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</si>
  <si>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</si>
  <si>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</si>
  <si>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</si>
  <si>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</si>
  <si>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</si>
  <si>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</si>
  <si>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</si>
  <si>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</si>
  <si>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</si>
  <si>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</si>
  <si>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</si>
  <si>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</si>
  <si>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</si>
  <si>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</si>
  <si>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</si>
  <si>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</si>
  <si>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</si>
  <si>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</si>
  <si>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</si>
  <si>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</si>
  <si>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</si>
  <si>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</si>
  <si>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</si>
  <si>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</si>
  <si>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</si>
  <si>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</si>
  <si>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</si>
  <si>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</si>
  <si>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</si>
  <si>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</si>
  <si>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</si>
  <si>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</si>
  <si>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</si>
  <si>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</si>
  <si>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</si>
  <si>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</si>
  <si>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</si>
  <si>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</si>
  <si>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</si>
  <si>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</si>
  <si>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</si>
  <si>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</si>
  <si>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</si>
  <si>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</si>
  <si>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</si>
  <si>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</si>
  <si>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</si>
  <si>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</si>
  <si>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</si>
  <si>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</si>
  <si>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</si>
  <si>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</si>
  <si>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</si>
  <si>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</si>
  <si>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</si>
  <si>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</si>
  <si>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</si>
  <si>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</si>
  <si>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</si>
  <si>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</si>
  <si>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</si>
  <si>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</si>
  <si>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</si>
  <si>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</si>
  <si>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</si>
  <si>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</si>
  <si>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</si>
  <si>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</si>
  <si>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</si>
  <si>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</si>
  <si>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</si>
  <si>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</si>
  <si>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</si>
  <si>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</si>
  <si>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</si>
  <si>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</si>
  <si>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</si>
  <si>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</si>
  <si>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</si>
  <si>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</si>
  <si>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</si>
  <si>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</si>
  <si>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</si>
  <si>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</si>
  <si>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</si>
  <si>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</si>
  <si>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</si>
  <si>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</si>
  <si>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</si>
  <si>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</si>
  <si>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</si>
  <si>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</si>
  <si>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</si>
  <si>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</si>
  <si>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</si>
  <si>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</si>
  <si>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</si>
  <si>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</si>
  <si>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</si>
  <si>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</si>
  <si>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</si>
  <si>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</si>
  <si>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</si>
  <si>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</si>
  <si>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</si>
  <si>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</si>
  <si>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</si>
  <si>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</si>
  <si>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</si>
  <si>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</si>
  <si>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</si>
  <si>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</si>
  <si>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</si>
  <si>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</si>
  <si>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</si>
  <si>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</si>
  <si>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</si>
  <si>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</si>
  <si>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</si>
  <si>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</si>
  <si>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</si>
  <si>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</si>
  <si>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</si>
  <si>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</si>
  <si>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</si>
  <si>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</si>
  <si>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</si>
  <si>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</si>
  <si>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</si>
  <si>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</si>
  <si>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</si>
  <si>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</si>
  <si>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</si>
  <si>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</si>
  <si>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</si>
  <si>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</si>
  <si>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</si>
  <si>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</si>
  <si>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</si>
  <si>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</si>
  <si>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</si>
  <si>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</si>
  <si>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</si>
  <si>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</si>
  <si>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</si>
  <si>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</si>
  <si>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</si>
  <si>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</si>
  <si>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</si>
  <si>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</si>
  <si>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</si>
  <si>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</si>
  <si>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</si>
  <si>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</si>
  <si>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</si>
  <si>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</si>
  <si>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</si>
  <si>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</si>
  <si>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</si>
  <si>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</si>
  <si>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</si>
  <si>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</si>
  <si>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</si>
  <si>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</si>
  <si>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</si>
  <si>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</si>
  <si>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</si>
  <si>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</si>
  <si>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</si>
  <si>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</si>
  <si>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</si>
  <si>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</si>
  <si>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</si>
  <si>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</si>
  <si>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</si>
  <si>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</si>
  <si>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</si>
  <si>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</si>
  <si>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</si>
  <si>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</si>
  <si>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</si>
  <si>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</si>
  <si>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</si>
  <si>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</si>
  <si>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</si>
  <si>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</si>
  <si>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</si>
  <si>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</si>
  <si>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</si>
  <si>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</si>
  <si>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</si>
  <si>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</si>
  <si>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</si>
  <si>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</si>
  <si>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</si>
  <si>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</si>
  <si>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</si>
  <si>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</si>
  <si>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</si>
  <si>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</si>
  <si>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</si>
  <si>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</si>
  <si>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</si>
  <si>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</si>
  <si>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</si>
  <si>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</si>
  <si>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</si>
  <si>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</si>
  <si>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</si>
  <si>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</si>
  <si>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</si>
  <si>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</si>
  <si>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</si>
  <si>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</si>
  <si>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</si>
  <si>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</si>
  <si>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</si>
  <si>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</si>
  <si>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</si>
  <si>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</si>
  <si>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</si>
  <si>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</si>
  <si>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</si>
  <si>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</si>
  <si>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</si>
  <si>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</si>
  <si>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</si>
  <si>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</si>
  <si>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</si>
  <si>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</si>
  <si>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</si>
  <si>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</si>
  <si>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</si>
  <si>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</si>
  <si>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</si>
  <si>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</si>
  <si>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</si>
  <si>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</si>
  <si>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</si>
  <si>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</si>
  <si>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</si>
  <si>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</si>
  <si>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</si>
  <si>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</si>
  <si>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</si>
  <si>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</si>
  <si>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</si>
  <si>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</si>
  <si>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</si>
  <si>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</si>
  <si>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</si>
  <si>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</si>
  <si>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</si>
  <si>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</si>
  <si>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</si>
  <si>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</si>
  <si>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</si>
  <si>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</si>
  <si>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</si>
  <si>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</si>
  <si>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</si>
  <si>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</si>
  <si>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</si>
  <si>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</si>
  <si>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</si>
  <si>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</si>
  <si>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</si>
  <si>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</si>
  <si>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</si>
  <si>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</si>
  <si>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</si>
  <si>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</si>
  <si>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</si>
  <si>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</si>
  <si>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</si>
  <si>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</si>
  <si>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</si>
  <si>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</si>
  <si>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</si>
  <si>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</si>
  <si>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</si>
  <si>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</si>
  <si>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</si>
  <si>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</si>
  <si>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</si>
  <si>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</si>
  <si>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</si>
  <si>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</si>
  <si>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</si>
  <si>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</si>
  <si>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</si>
  <si>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</si>
  <si>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</si>
  <si>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</si>
  <si>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</si>
  <si>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</si>
  <si>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</si>
  <si>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</si>
  <si>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</si>
  <si>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</si>
  <si>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</si>
  <si>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</si>
  <si>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</si>
  <si>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</si>
  <si>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</si>
  <si>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</si>
  <si>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</si>
  <si>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</si>
  <si>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</si>
  <si>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</si>
  <si>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</si>
  <si>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</si>
  <si>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</si>
  <si>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</si>
  <si>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</si>
  <si>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</si>
  <si>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</si>
  <si>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</si>
  <si>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</si>
  <si>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</si>
  <si>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</si>
  <si>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</si>
  <si>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</si>
  <si>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</si>
  <si>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</si>
  <si>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</si>
  <si>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</si>
  <si>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</si>
  <si>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</si>
  <si>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</si>
  <si>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</si>
  <si>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</si>
  <si>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</si>
  <si>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</si>
  <si>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</si>
  <si>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</si>
  <si>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</si>
  <si>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</si>
  <si>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</si>
  <si>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</si>
  <si>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</si>
  <si>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</si>
  <si>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</si>
  <si>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</si>
  <si>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</si>
  <si>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</si>
  <si>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</si>
  <si>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</si>
  <si>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</si>
  <si>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</si>
  <si>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</si>
  <si>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</si>
  <si>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</si>
  <si>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</si>
  <si>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</si>
  <si>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</si>
  <si>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</si>
  <si>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</si>
  <si>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</si>
  <si>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</si>
  <si>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</si>
  <si>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</si>
  <si>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</si>
  <si>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</si>
  <si>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</si>
  <si>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</si>
  <si>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</si>
  <si>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</si>
  <si>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</si>
  <si>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</si>
  <si>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</si>
  <si>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</si>
  <si>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</si>
  <si>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</si>
  <si>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</si>
  <si>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</si>
  <si>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</si>
  <si>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</si>
  <si>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</si>
  <si>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</si>
  <si>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</si>
  <si>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</si>
  <si>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</si>
  <si>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</si>
  <si>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</si>
  <si>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</si>
  <si>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</si>
  <si>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</si>
  <si>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</si>
  <si>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</si>
  <si>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</si>
  <si>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</si>
  <si>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</si>
  <si>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</si>
  <si>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</si>
  <si>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</si>
  <si>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</si>
  <si>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</si>
  <si>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</si>
  <si>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</si>
  <si>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</si>
  <si>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</si>
  <si>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</si>
  <si>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</si>
  <si>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</si>
  <si>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</si>
  <si>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</si>
  <si>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</si>
  <si>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</si>
  <si>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</si>
  <si>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</si>
  <si>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</si>
  <si>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</si>
  <si>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</si>
  <si>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</si>
  <si>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</si>
  <si>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</si>
  <si>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</si>
  <si>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</si>
  <si>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</si>
  <si>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</si>
  <si>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</si>
  <si>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</si>
  <si>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</si>
  <si>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</si>
  <si>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</si>
  <si>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</si>
  <si>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</si>
  <si>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</si>
  <si>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</si>
  <si>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</si>
  <si>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</si>
  <si>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</si>
  <si>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</si>
  <si>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</si>
  <si>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</si>
  <si>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</si>
  <si>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</si>
  <si>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</si>
  <si>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</si>
  <si>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</si>
  <si>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</si>
  <si>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</si>
  <si>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</si>
  <si>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</si>
  <si>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</si>
  <si>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</si>
  <si>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</si>
  <si>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</si>
  <si>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</si>
  <si>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</si>
  <si>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</si>
  <si>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</si>
  <si>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</si>
  <si>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</si>
  <si>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</si>
  <si>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</si>
  <si>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</si>
  <si>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</si>
  <si>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</si>
  <si>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</si>
  <si>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</si>
  <si>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</si>
  <si>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</si>
  <si>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</si>
  <si>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</si>
  <si>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</si>
  <si>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</si>
  <si>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</si>
  <si>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</si>
  <si>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</si>
  <si>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</si>
  <si>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</si>
  <si>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</si>
  <si>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</si>
  <si>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</si>
  <si>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</si>
  <si>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</si>
  <si>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</si>
  <si>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</si>
  <si>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</si>
  <si>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</si>
  <si>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</si>
  <si>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</si>
  <si>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</si>
  <si>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</si>
  <si>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</si>
  <si>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</si>
  <si>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</si>
  <si>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</si>
  <si>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</si>
  <si>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</si>
  <si>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</si>
  <si>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</si>
  <si>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</si>
  <si>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</si>
  <si>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</si>
  <si>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</si>
  <si>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</si>
  <si>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</si>
  <si>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</si>
  <si>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</si>
  <si>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</si>
  <si>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</si>
  <si>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</si>
  <si>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</si>
  <si>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</si>
  <si>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</si>
  <si>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</si>
  <si>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</si>
  <si>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</si>
  <si>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</si>
  <si>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</si>
  <si>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</si>
  <si>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</si>
  <si>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</si>
  <si>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</si>
  <si>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</si>
  <si>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</si>
  <si>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</si>
  <si>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</si>
  <si>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</si>
  <si>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</si>
  <si>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</si>
  <si>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</si>
  <si>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</si>
  <si>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</si>
  <si>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</si>
  <si>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</si>
  <si>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</si>
  <si>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</si>
  <si>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</si>
  <si>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</si>
  <si>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</si>
  <si>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</si>
  <si>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</si>
  <si>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</si>
  <si>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</si>
  <si>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</si>
  <si>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</si>
  <si>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</si>
  <si>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</si>
  <si>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</si>
  <si>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</si>
  <si>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</si>
  <si>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</si>
  <si>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</si>
  <si>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</si>
  <si>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</si>
  <si>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</si>
  <si>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</si>
  <si>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</si>
  <si>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</si>
  <si>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</si>
  <si>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</si>
  <si>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</si>
  <si>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</si>
  <si>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</si>
  <si>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</si>
  <si>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</si>
  <si>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</si>
  <si>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</si>
  <si>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</si>
  <si>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</si>
  <si>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</si>
  <si>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</si>
  <si>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</si>
  <si>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</si>
  <si>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</si>
  <si>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</si>
  <si>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</si>
  <si>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</si>
  <si>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</si>
  <si>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</si>
  <si>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</si>
  <si>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</si>
  <si>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</si>
  <si>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</si>
  <si>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</si>
  <si>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</si>
  <si>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</si>
  <si>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</si>
  <si>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</si>
  <si>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</si>
  <si>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</si>
  <si>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</si>
  <si>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</si>
  <si>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</si>
  <si>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</si>
  <si>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</si>
  <si>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</si>
  <si>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</si>
  <si>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</si>
  <si>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</si>
  <si>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</si>
  <si>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</si>
  <si>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</si>
  <si>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</si>
  <si>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</si>
  <si>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</si>
  <si>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</si>
  <si>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</si>
  <si>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</si>
  <si>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</si>
  <si>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</si>
  <si>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</si>
  <si>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</si>
  <si>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</si>
  <si>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</si>
  <si>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</si>
  <si>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</si>
  <si>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</si>
  <si>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</si>
  <si>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</si>
  <si>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</si>
  <si>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</si>
  <si>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</si>
  <si>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</si>
  <si>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</si>
  <si>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</si>
  <si>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</si>
  <si>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</si>
  <si>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</si>
  <si>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</si>
  <si>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</si>
  <si>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</si>
  <si>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</si>
  <si>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</si>
  <si>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</si>
  <si>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</si>
  <si>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</si>
  <si>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</si>
  <si>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</si>
  <si>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</si>
  <si>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</si>
  <si>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</si>
  <si>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</si>
  <si>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</si>
  <si>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</si>
  <si>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</si>
  <si>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</si>
  <si>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</si>
  <si>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</si>
  <si>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</si>
  <si>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</si>
  <si>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</si>
  <si>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</si>
  <si>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</si>
  <si>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</si>
  <si>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</si>
  <si>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</si>
  <si>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</si>
  <si>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</si>
  <si>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</si>
  <si>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</si>
  <si>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</si>
  <si>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</si>
  <si>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</si>
  <si>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</si>
  <si>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</si>
  <si>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</si>
  <si>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</si>
  <si>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</si>
  <si>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</si>
  <si>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</si>
  <si>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</si>
  <si>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</si>
  <si>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</si>
  <si>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</si>
  <si>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</si>
  <si>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</si>
  <si>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</si>
  <si>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</si>
  <si>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</si>
  <si>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</si>
  <si>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</si>
  <si>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</si>
  <si>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</si>
  <si>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</si>
  <si>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</si>
  <si>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</si>
  <si>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</si>
  <si>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</si>
  <si>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</si>
  <si>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</si>
  <si>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</si>
  <si>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</si>
  <si>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</si>
  <si>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</si>
  <si>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</si>
  <si>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</si>
  <si>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</si>
  <si>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</si>
  <si>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</si>
  <si>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</si>
  <si>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</si>
  <si>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</si>
  <si>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</si>
  <si>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</si>
  <si>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</si>
  <si>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</si>
  <si>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</si>
  <si>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</si>
  <si>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</si>
  <si>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</si>
  <si>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</si>
  <si>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</si>
  <si>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</si>
  <si>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</si>
  <si>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</si>
  <si>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</si>
  <si>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</si>
  <si>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</si>
  <si>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</si>
  <si>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</si>
  <si>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</si>
  <si>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</si>
  <si>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</si>
  <si>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</si>
  <si>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</si>
  <si>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</si>
  <si>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</si>
  <si>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</si>
  <si>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</si>
  <si>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</si>
  <si>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</si>
  <si>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</si>
  <si>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</si>
  <si>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</si>
  <si>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</si>
  <si>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</si>
  <si>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</si>
  <si>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</si>
  <si>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</si>
  <si>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</si>
  <si>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</si>
  <si>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</si>
  <si>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</si>
  <si>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</si>
  <si>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</si>
  <si>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</si>
  <si>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</si>
  <si>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</si>
  <si>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</si>
  <si>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</si>
  <si>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</si>
  <si>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</si>
  <si>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</si>
  <si>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</si>
  <si>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</si>
  <si>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</si>
  <si>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</si>
  <si>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</si>
  <si>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</si>
  <si>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</si>
  <si>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</si>
  <si>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</si>
  <si>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</si>
  <si>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</si>
  <si>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</si>
  <si>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</si>
  <si>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</si>
  <si>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</si>
  <si>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</si>
  <si>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</si>
  <si>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</si>
  <si>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</si>
  <si>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</si>
  <si>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</si>
  <si>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</si>
  <si>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</si>
  <si>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</si>
  <si>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</si>
  <si>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</si>
  <si>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</si>
  <si>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</si>
  <si>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</si>
  <si>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</si>
  <si>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</si>
  <si>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</si>
  <si>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</si>
  <si>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</si>
  <si>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</si>
  <si>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</si>
  <si>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</si>
  <si>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</si>
  <si>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</si>
  <si>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</si>
  <si>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</si>
  <si>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</si>
  <si>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</si>
  <si>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</si>
  <si>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</si>
  <si>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</si>
  <si>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</si>
  <si>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</si>
  <si>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</si>
  <si>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</si>
  <si>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</si>
  <si>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</si>
  <si>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</si>
  <si>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</si>
  <si>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</si>
  <si>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</si>
  <si>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</si>
  <si>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</si>
  <si>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</si>
  <si>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</si>
  <si>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</si>
  <si>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</si>
  <si>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</si>
  <si>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</si>
  <si>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</si>
  <si>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</si>
  <si>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</si>
  <si>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</si>
  <si>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</si>
  <si>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</si>
  <si>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</si>
  <si>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</si>
  <si>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</si>
  <si>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</si>
  <si>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</si>
  <si>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</si>
  <si>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</si>
  <si>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</si>
  <si>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</si>
  <si>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</si>
  <si>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</si>
  <si>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</si>
  <si>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</si>
  <si>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</si>
  <si>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</si>
  <si>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</si>
  <si>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</si>
  <si>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</si>
  <si>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</si>
  <si>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</si>
  <si>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</si>
  <si>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</si>
  <si>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</si>
  <si>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</si>
  <si>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</si>
  <si>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</si>
  <si>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</si>
  <si>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</si>
  <si>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</si>
  <si>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</si>
  <si>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</si>
  <si>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</si>
  <si>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</si>
  <si>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</si>
  <si>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</si>
  <si>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</si>
  <si>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</si>
  <si>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</si>
  <si>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</si>
  <si>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</si>
  <si>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</si>
  <si>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</si>
  <si>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</si>
  <si>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</si>
  <si>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</si>
  <si>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</si>
  <si>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</si>
  <si>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</si>
  <si>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</si>
  <si>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</si>
  <si>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</si>
  <si>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</si>
  <si>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</si>
  <si>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</si>
  <si>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</si>
  <si>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</si>
  <si>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</si>
  <si>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</si>
  <si>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</si>
  <si>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</si>
  <si>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</si>
  <si>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</si>
  <si>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</si>
  <si>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</si>
  <si>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</si>
  <si>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</si>
  <si>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</si>
  <si>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</si>
  <si>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</si>
  <si>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</si>
  <si>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</si>
  <si>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</si>
  <si>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</si>
  <si>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</si>
  <si>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</si>
  <si>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</si>
  <si>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</si>
  <si>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</si>
  <si>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</si>
  <si>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</si>
  <si>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</si>
  <si>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</si>
  <si>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</si>
  <si>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</si>
  <si>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</si>
  <si>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</si>
  <si>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</si>
  <si>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</si>
  <si>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</si>
  <si>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</si>
  <si>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</si>
  <si>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</si>
  <si>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</si>
  <si>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</si>
  <si>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</si>
  <si>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</si>
  <si>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</si>
  <si>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</si>
  <si>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</si>
  <si>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</si>
  <si>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</si>
  <si>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</si>
  <si>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</si>
  <si>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</si>
  <si>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</si>
  <si>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</si>
  <si>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</si>
  <si>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</si>
  <si>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</si>
  <si>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</si>
  <si>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</si>
  <si>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</si>
  <si>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</si>
  <si>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</si>
  <si>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</si>
  <si>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</si>
  <si>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</si>
  <si>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</si>
  <si>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</si>
  <si>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</si>
  <si>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</si>
  <si>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</si>
  <si>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</si>
  <si>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</si>
  <si>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</si>
  <si>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</si>
  <si>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</si>
  <si>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</si>
  <si>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</si>
  <si>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</si>
  <si>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</si>
  <si>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</si>
  <si>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</si>
  <si>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</si>
  <si>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</si>
  <si>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</si>
  <si>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</si>
  <si>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</si>
  <si>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</si>
  <si>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</si>
  <si>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</si>
  <si>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</si>
  <si>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</si>
  <si>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</si>
  <si>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</si>
  <si>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</si>
  <si>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</si>
  <si>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</si>
  <si>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</si>
  <si>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</si>
  <si>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</si>
  <si>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</si>
  <si>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</si>
  <si>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</si>
  <si>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</si>
  <si>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</si>
  <si>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</si>
  <si>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</si>
  <si>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</si>
  <si>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</si>
  <si>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</si>
  <si>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</si>
  <si>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</si>
  <si>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</si>
  <si>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</si>
  <si>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</si>
  <si>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</si>
  <si>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</si>
  <si>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</si>
  <si>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</si>
  <si>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</si>
  <si>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</si>
  <si>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</si>
  <si>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</si>
  <si>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</si>
  <si>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</si>
  <si>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</si>
  <si>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</si>
  <si>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</si>
  <si>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</si>
  <si>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</si>
  <si>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</si>
  <si>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</si>
  <si>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</si>
  <si>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</si>
  <si>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</si>
  <si>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</si>
  <si>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</si>
  <si>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</si>
  <si>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</si>
  <si>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</si>
  <si>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</si>
  <si>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</si>
  <si>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</si>
  <si>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</si>
  <si>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</si>
  <si>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</si>
  <si>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</si>
  <si>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</si>
  <si>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</si>
  <si>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</si>
  <si>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</si>
  <si>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</si>
  <si>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</si>
  <si>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</si>
  <si>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</si>
  <si>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</si>
  <si>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</si>
  <si>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</si>
  <si>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</si>
  <si>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</si>
  <si>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</si>
  <si>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</si>
  <si>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</si>
  <si>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</si>
  <si>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</si>
  <si>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</si>
  <si>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</si>
  <si>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</si>
  <si>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</si>
  <si>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</si>
  <si>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</si>
  <si>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</si>
  <si>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</si>
  <si>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</si>
  <si>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</si>
  <si>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</si>
  <si>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</si>
  <si>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</si>
  <si>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</si>
  <si>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</si>
  <si>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</si>
  <si>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</si>
  <si>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</si>
  <si>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</si>
  <si>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</si>
  <si>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</si>
  <si>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</si>
  <si>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</si>
  <si>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</si>
  <si>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</si>
  <si>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</si>
  <si>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</si>
  <si>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</si>
  <si>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</si>
  <si>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</si>
  <si>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</si>
  <si>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</si>
  <si>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</si>
  <si>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</si>
  <si>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</si>
  <si>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</si>
  <si>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</si>
  <si>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</si>
  <si>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</si>
  <si>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</si>
  <si>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</si>
  <si>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</si>
  <si>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</si>
  <si>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</si>
  <si>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</si>
  <si>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</si>
  <si>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</si>
  <si>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</si>
  <si>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</si>
  <si>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</si>
  <si>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</si>
  <si>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</si>
  <si>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</si>
  <si>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</si>
  <si>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</si>
  <si>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</si>
  <si>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</si>
  <si>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</si>
  <si>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</si>
  <si>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</si>
  <si>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</si>
  <si>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</si>
  <si>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</si>
  <si>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</si>
  <si>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</si>
  <si>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</si>
  <si>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</si>
  <si>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</si>
  <si>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</si>
  <si>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</si>
  <si>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</si>
  <si>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</si>
  <si>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</si>
  <si>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</si>
  <si>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</si>
  <si>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</si>
  <si>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</si>
  <si>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</si>
  <si>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</si>
  <si>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</si>
  <si>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</si>
  <si>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</si>
  <si>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</si>
  <si>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</si>
  <si>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</si>
  <si>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</si>
  <si>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</si>
  <si>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</si>
  <si>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</si>
  <si>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</si>
  <si>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</si>
  <si>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</si>
  <si>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</si>
  <si>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</si>
  <si>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</si>
  <si>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</si>
  <si>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</si>
  <si>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</si>
  <si>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</si>
  <si>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</si>
  <si>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</si>
  <si>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</si>
  <si>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</si>
  <si>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</si>
  <si>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</si>
  <si>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</si>
  <si>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</si>
  <si>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</si>
  <si>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</si>
  <si>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</si>
  <si>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</si>
  <si>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</si>
  <si>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</si>
  <si>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</si>
  <si>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</si>
  <si>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</si>
  <si>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</si>
  <si>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</si>
  <si>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</si>
  <si>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</si>
  <si>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</si>
  <si>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</si>
  <si>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</si>
  <si>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</si>
  <si>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</si>
  <si>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</si>
  <si>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</si>
  <si>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</si>
  <si>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</si>
  <si>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</si>
  <si>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</si>
  <si>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</si>
  <si>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</si>
  <si>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</si>
  <si>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</si>
  <si>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</si>
  <si>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</si>
  <si>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</si>
  <si>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</si>
  <si>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</si>
  <si>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</si>
  <si>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</si>
  <si>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</si>
  <si>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</si>
  <si>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</si>
  <si>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</si>
  <si>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</si>
  <si>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</si>
  <si>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</si>
  <si>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</si>
  <si>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</si>
  <si>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</si>
  <si>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</si>
  <si>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</si>
  <si>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</si>
  <si>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</si>
  <si>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</si>
  <si>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</si>
  <si>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</si>
  <si>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</si>
  <si>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</si>
  <si>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</si>
  <si>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</si>
  <si>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</si>
  <si>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</si>
  <si>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</si>
  <si>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</si>
  <si>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</si>
  <si>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</si>
  <si>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</si>
  <si>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</si>
  <si>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</si>
  <si>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</si>
  <si>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</si>
  <si>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</si>
  <si>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</si>
  <si>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</si>
  <si>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</si>
  <si>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</si>
  <si>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</si>
  <si>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</si>
  <si>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</si>
  <si>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</si>
  <si>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</si>
  <si>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</si>
  <si>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</si>
  <si>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</si>
  <si>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</si>
  <si>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</si>
  <si>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</si>
  <si>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</si>
  <si>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</si>
  <si>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</si>
  <si>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</si>
  <si>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</si>
  <si>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</si>
  <si>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</si>
  <si>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</si>
  <si>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</si>
  <si>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</si>
  <si>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</si>
  <si>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</si>
  <si>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</si>
  <si>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</si>
  <si>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</si>
  <si>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</si>
  <si>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</si>
  <si>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</si>
  <si>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</si>
  <si>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</si>
  <si>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</si>
  <si>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</si>
  <si>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</si>
  <si>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</si>
  <si>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</si>
  <si>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</si>
  <si>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</si>
  <si>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</si>
  <si>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</si>
  <si>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</si>
  <si>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</si>
  <si>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</si>
  <si>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</si>
  <si>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</si>
  <si>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</si>
  <si>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</si>
  <si>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</si>
  <si>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</si>
  <si>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</si>
  <si>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</si>
  <si>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</si>
  <si>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</si>
  <si>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</si>
  <si>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</si>
  <si>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</si>
  <si>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</si>
  <si>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</si>
  <si>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</si>
  <si>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</si>
  <si>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</si>
  <si>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</si>
  <si>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</si>
  <si>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</si>
  <si>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</si>
  <si>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</si>
  <si>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</si>
  <si>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</si>
  <si>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</si>
  <si>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</si>
  <si>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</si>
  <si>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</si>
  <si>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</si>
  <si>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</si>
  <si>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</si>
  <si>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</si>
  <si>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</si>
  <si>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</si>
  <si>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</si>
  <si>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</si>
  <si>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</si>
  <si>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</si>
  <si>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</si>
  <si>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</si>
  <si>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</si>
  <si>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</si>
  <si>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</si>
  <si>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</si>
  <si>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</si>
  <si>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</si>
  <si>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</si>
  <si>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</si>
  <si>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</si>
  <si>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</si>
  <si>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</si>
  <si>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</si>
  <si>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</si>
  <si>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</si>
  <si>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</si>
  <si>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</si>
  <si>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</si>
  <si>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</si>
  <si>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</si>
  <si>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</si>
  <si>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</si>
  <si>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</si>
  <si>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</si>
  <si>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</si>
  <si>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</si>
  <si>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</si>
  <si>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</si>
  <si>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</si>
  <si>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</si>
  <si>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</si>
  <si>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</si>
  <si>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</si>
  <si>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</si>
  <si>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</si>
  <si>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</si>
  <si>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</si>
  <si>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</si>
  <si>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</si>
  <si>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</si>
  <si>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</si>
  <si>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</si>
  <si>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</si>
  <si>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</si>
  <si>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</si>
  <si>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</si>
  <si>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</si>
  <si>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</si>
  <si>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</si>
  <si>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</si>
  <si>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</si>
  <si>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</si>
  <si>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</si>
  <si>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</si>
  <si>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</si>
  <si>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</si>
  <si>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</si>
  <si>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</si>
  <si>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</si>
  <si>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</si>
  <si>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</si>
  <si>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</si>
  <si>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</si>
  <si>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</si>
  <si>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</si>
  <si>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</si>
  <si>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</si>
  <si>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</si>
  <si>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</si>
  <si>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</si>
  <si>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</si>
  <si>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</si>
  <si>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</si>
  <si>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</si>
  <si>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</si>
  <si>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</si>
  <si>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</si>
  <si>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</si>
  <si>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</si>
  <si>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</si>
  <si>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</si>
  <si>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</si>
  <si>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</si>
  <si>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</si>
  <si>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</si>
  <si>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</si>
  <si>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</si>
  <si>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</si>
  <si>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</si>
  <si>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</si>
  <si>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</si>
  <si>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</si>
  <si>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</si>
  <si>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</si>
  <si>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</si>
  <si>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</si>
  <si>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</si>
  <si>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</si>
  <si>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</si>
  <si>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</si>
  <si>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</si>
  <si>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</si>
  <si>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</si>
  <si>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</si>
  <si>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</si>
  <si>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</si>
  <si>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</si>
  <si>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</si>
  <si>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</si>
  <si>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</si>
  <si>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</si>
  <si>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</si>
  <si>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</si>
  <si>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</si>
  <si>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</si>
  <si>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</si>
  <si>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</si>
  <si>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</si>
  <si>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</si>
  <si>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</si>
  <si>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</si>
  <si>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</si>
  <si>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</si>
  <si>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</si>
  <si>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</si>
  <si>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</si>
  <si>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</si>
  <si>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</si>
  <si>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</si>
  <si>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</si>
  <si>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</si>
  <si>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</si>
  <si>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</si>
  <si>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</si>
  <si>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</si>
  <si>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</si>
  <si>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</si>
  <si>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</si>
  <si>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</si>
  <si>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</si>
  <si>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</si>
  <si>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</si>
  <si>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</si>
  <si>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</si>
  <si>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</si>
  <si>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</si>
  <si>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</si>
  <si>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</si>
  <si>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</si>
  <si>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</si>
  <si>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</si>
  <si>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</si>
  <si>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</si>
  <si>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</si>
  <si>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</si>
  <si>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</si>
  <si>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</si>
  <si>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</si>
  <si>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</si>
  <si>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</si>
  <si>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</si>
  <si>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</si>
  <si>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</si>
  <si>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</si>
  <si>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</si>
  <si>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</si>
  <si>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</si>
  <si>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</si>
  <si>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</si>
  <si>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</si>
  <si>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</si>
  <si>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</si>
  <si>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</si>
  <si>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</si>
  <si>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</si>
  <si>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</si>
  <si>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</si>
  <si>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</si>
  <si>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</si>
  <si>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</si>
  <si>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</si>
  <si>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</si>
  <si>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</si>
  <si>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</si>
  <si>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</si>
  <si>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</si>
  <si>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</si>
  <si>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</si>
  <si>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</si>
  <si>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</si>
  <si>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</si>
  <si>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</si>
  <si>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</si>
  <si>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</si>
  <si>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</si>
  <si>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</si>
  <si>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</si>
  <si>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</si>
  <si>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</si>
  <si>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</si>
  <si>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</si>
  <si>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</si>
  <si>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</si>
  <si>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</si>
  <si>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</si>
  <si>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</si>
  <si>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</si>
  <si>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</si>
  <si>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</si>
  <si>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</si>
  <si>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</si>
  <si>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</si>
  <si>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</si>
  <si>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</si>
  <si>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</si>
  <si>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</si>
  <si>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</si>
  <si>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</si>
  <si>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</si>
  <si>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</si>
  <si>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</si>
  <si>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</si>
  <si>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</si>
  <si>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</si>
  <si>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</si>
  <si>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</si>
  <si>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</si>
  <si>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</si>
  <si>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</si>
  <si>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</si>
  <si>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</si>
  <si>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</si>
  <si>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</si>
  <si>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</si>
  <si>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</si>
  <si>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</si>
  <si>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</si>
  <si>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</si>
  <si>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</si>
  <si>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</si>
  <si>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</si>
  <si>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</si>
  <si>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</si>
  <si>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</si>
  <si>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</si>
  <si>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</si>
  <si>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</si>
  <si>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</si>
  <si>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</si>
  <si>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</si>
  <si>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</si>
  <si>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</si>
  <si>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</si>
  <si>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</si>
  <si>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</si>
  <si>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</si>
  <si>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</si>
  <si>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</si>
  <si>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</si>
  <si>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</si>
  <si>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</si>
  <si>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</si>
  <si>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</si>
  <si>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</si>
  <si>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</si>
  <si>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</si>
  <si>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</si>
  <si>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</si>
  <si>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</si>
  <si>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</si>
  <si>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</si>
  <si>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</si>
  <si>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</si>
  <si>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</si>
  <si>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</si>
  <si>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</si>
  <si>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</si>
  <si>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</si>
  <si>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</si>
  <si>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</si>
  <si>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</si>
  <si>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</si>
  <si>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</si>
  <si>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</si>
  <si>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</si>
  <si>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</si>
  <si>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</si>
  <si>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</si>
  <si>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</si>
  <si>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</si>
  <si>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</si>
  <si>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</si>
  <si>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</si>
  <si>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</si>
  <si>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</si>
  <si>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</si>
  <si>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</si>
  <si>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</si>
  <si>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</si>
  <si>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</si>
  <si>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</si>
  <si>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</si>
  <si>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</si>
  <si>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</si>
  <si>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</si>
  <si>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</si>
  <si>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</si>
  <si>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</si>
  <si>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</si>
  <si>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</si>
  <si>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</si>
  <si>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</si>
  <si>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</si>
  <si>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</si>
  <si>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</si>
  <si>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</si>
  <si>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</si>
  <si>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</si>
  <si>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</si>
  <si>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</si>
  <si>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</si>
  <si>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</si>
  <si>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</si>
  <si>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</si>
  <si>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</si>
  <si>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</si>
  <si>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</si>
  <si>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</si>
  <si>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</si>
  <si>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</si>
  <si>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</si>
  <si>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</si>
  <si>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</si>
  <si>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</si>
  <si>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</si>
  <si>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</si>
  <si>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</si>
  <si>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</si>
  <si>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</si>
  <si>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</si>
  <si>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</si>
  <si>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</si>
  <si>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</si>
  <si>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</si>
  <si>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</si>
  <si>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</si>
  <si>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</si>
  <si>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</si>
  <si>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</si>
  <si>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</si>
  <si>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</si>
  <si>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</si>
  <si>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</si>
  <si>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</si>
  <si>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</si>
  <si>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</si>
  <si>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</si>
  <si>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</si>
  <si>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</si>
  <si>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</si>
  <si>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</si>
  <si>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</si>
  <si>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</si>
  <si>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</si>
  <si>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</si>
  <si>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</si>
  <si>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</si>
  <si>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</si>
  <si>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</si>
  <si>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</si>
  <si>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</si>
  <si>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</si>
  <si>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</si>
  <si>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</si>
  <si>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</si>
  <si>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</si>
  <si>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</si>
  <si>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</si>
  <si>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</si>
  <si>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</si>
  <si>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</si>
  <si>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</si>
  <si>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</si>
  <si>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</si>
  <si>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</si>
  <si>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</si>
  <si>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</si>
  <si>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</si>
  <si>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</si>
  <si>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</si>
  <si>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</si>
  <si>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</si>
  <si>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</si>
  <si>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</si>
  <si>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</si>
  <si>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</si>
  <si>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</si>
  <si>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</si>
  <si>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</si>
  <si>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</si>
  <si>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</si>
  <si>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</si>
  <si>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</si>
  <si>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</si>
  <si>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</si>
  <si>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</si>
  <si>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</si>
  <si>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</si>
  <si>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</si>
  <si>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</si>
  <si>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</si>
  <si>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</si>
  <si>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</si>
  <si>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</si>
  <si>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</si>
  <si>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</si>
  <si>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</si>
  <si>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</si>
  <si>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</si>
  <si>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</si>
  <si>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</si>
  <si>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</si>
  <si>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</si>
  <si>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</si>
  <si>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</si>
  <si>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</si>
  <si>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</si>
  <si>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</si>
  <si>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</si>
  <si>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</si>
  <si>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</si>
  <si>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</si>
  <si>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</si>
  <si>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</si>
  <si>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</si>
  <si>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</si>
  <si>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</si>
  <si>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</si>
  <si>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</si>
  <si>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</si>
  <si>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</si>
  <si>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</si>
  <si>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</si>
  <si>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</si>
  <si>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</si>
  <si>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</si>
  <si>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</si>
  <si>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</si>
  <si>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</si>
  <si>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</si>
  <si>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</si>
  <si>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</si>
  <si>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</si>
  <si>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</si>
  <si>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</si>
  <si>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</si>
  <si>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</si>
  <si>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</si>
  <si>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</si>
  <si>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</si>
  <si>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</si>
  <si>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</si>
  <si>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</si>
  <si>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</si>
  <si>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</si>
  <si>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</si>
  <si>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</si>
  <si>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</si>
  <si>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</si>
  <si>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</si>
  <si>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</si>
  <si>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</si>
  <si>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</si>
  <si>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</si>
  <si>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</si>
  <si>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</si>
  <si>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</si>
  <si>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</si>
  <si>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</si>
  <si>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</si>
  <si>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</si>
  <si>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</si>
  <si>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</si>
  <si>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</si>
  <si>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</si>
  <si>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</si>
  <si>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</si>
  <si>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</si>
  <si>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</si>
  <si>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</si>
  <si>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</si>
  <si>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</si>
  <si>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</si>
  <si>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</si>
  <si>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</si>
  <si>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</si>
  <si>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</si>
  <si>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</si>
  <si>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</si>
  <si>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</si>
  <si>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</si>
  <si>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</si>
  <si>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</si>
  <si>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</si>
  <si>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</si>
  <si>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</si>
  <si>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</si>
  <si>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</si>
  <si>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</si>
  <si>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</si>
  <si>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</si>
  <si>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</si>
  <si>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</si>
  <si>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</si>
  <si>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</si>
  <si>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</si>
  <si>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</si>
  <si>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</si>
  <si>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</si>
  <si>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</si>
  <si>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</si>
  <si>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</si>
  <si>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</si>
  <si>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</si>
  <si>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</si>
  <si>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</si>
  <si>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</si>
  <si>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</si>
  <si>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</si>
  <si>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</si>
  <si>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</si>
  <si>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</si>
  <si>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</si>
  <si>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</si>
  <si>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</si>
  <si>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</si>
  <si>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</si>
  <si>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</si>
  <si>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</si>
  <si>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</si>
  <si>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</si>
  <si>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</si>
  <si>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</si>
  <si>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</si>
  <si>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</si>
  <si>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</si>
  <si>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</si>
  <si>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</si>
  <si>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</si>
  <si>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</si>
  <si>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</si>
  <si>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</si>
  <si>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</si>
  <si>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</si>
  <si>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</si>
  <si>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</si>
  <si>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</si>
  <si>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</si>
  <si>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</si>
  <si>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</si>
  <si>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</si>
  <si>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</si>
  <si>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</si>
  <si>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</si>
  <si>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</si>
  <si>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</si>
  <si>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</si>
  <si>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</si>
  <si>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</si>
  <si>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</si>
  <si>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</si>
  <si>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</si>
  <si>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</si>
  <si>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</si>
  <si>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</si>
  <si>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</si>
  <si>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</si>
  <si>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</si>
  <si>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</si>
  <si>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</si>
  <si>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</si>
  <si>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</si>
  <si>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</si>
  <si>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</si>
  <si>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</si>
  <si>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</si>
  <si>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</si>
  <si>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</si>
  <si>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</si>
  <si>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</si>
  <si>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</si>
  <si>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</si>
  <si>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</si>
  <si>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</si>
  <si>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</si>
  <si>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</si>
  <si>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</si>
  <si>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</si>
  <si>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</si>
  <si>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</si>
  <si>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</si>
  <si>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</si>
  <si>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</si>
  <si>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</si>
  <si>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</si>
  <si>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</si>
  <si>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</si>
  <si>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</si>
  <si>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</si>
  <si>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</si>
  <si>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</si>
  <si>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</si>
  <si>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</si>
  <si>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</si>
  <si>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</si>
  <si>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</si>
  <si>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</si>
  <si>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</si>
  <si>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</si>
  <si>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</si>
  <si>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</si>
  <si>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</si>
  <si>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</si>
  <si>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</si>
  <si>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</si>
  <si>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</si>
  <si>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</si>
  <si>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</si>
  <si>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</si>
  <si>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</si>
  <si>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</si>
  <si>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</si>
  <si>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</si>
  <si>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</si>
  <si>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</si>
  <si>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</si>
  <si>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</si>
  <si>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</si>
  <si>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</si>
  <si>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</si>
  <si>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</si>
  <si>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</si>
  <si>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</si>
  <si>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</si>
  <si>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</si>
  <si>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</si>
  <si>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</si>
  <si>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</si>
  <si>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</si>
  <si>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</si>
  <si>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</si>
  <si>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</si>
  <si>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</si>
  <si>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</si>
  <si>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</si>
  <si>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</si>
  <si>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</si>
  <si>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</si>
  <si>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</si>
  <si>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</si>
  <si>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</si>
  <si>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</si>
  <si>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</si>
  <si>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</si>
  <si>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</si>
  <si>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</si>
  <si>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</si>
  <si>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</si>
  <si>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</si>
  <si>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</si>
  <si>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</si>
  <si>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</si>
  <si>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</si>
  <si>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</si>
  <si>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</si>
  <si>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</si>
  <si>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</si>
  <si>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</si>
  <si>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</si>
  <si>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</si>
  <si>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</si>
  <si>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</si>
  <si>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</si>
  <si>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</si>
  <si>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</si>
  <si>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</si>
  <si>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</si>
  <si>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</si>
  <si>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</si>
  <si>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</si>
  <si>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</si>
  <si>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</si>
  <si>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</si>
  <si>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</si>
  <si>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</si>
  <si>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</si>
  <si>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</si>
  <si>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</si>
  <si>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</si>
  <si>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</si>
  <si>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</si>
  <si>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</si>
  <si>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</si>
  <si>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</si>
  <si>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</si>
  <si>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</si>
  <si>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</si>
  <si>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</si>
  <si>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</si>
  <si>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</si>
  <si>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</si>
  <si>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</si>
  <si>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</si>
  <si>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</si>
  <si>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</si>
  <si>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</si>
  <si>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</si>
  <si>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</si>
  <si>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</si>
  <si>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</si>
  <si>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</si>
  <si>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</si>
  <si>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</si>
  <si>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</si>
  <si>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</si>
  <si>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</si>
  <si>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</si>
  <si>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</si>
  <si>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</si>
  <si>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</si>
  <si>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</si>
  <si>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</si>
  <si>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</si>
  <si>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</si>
  <si>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</si>
  <si>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</si>
  <si>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</si>
  <si>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</si>
  <si>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</si>
  <si>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</si>
  <si>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</si>
  <si>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</si>
  <si>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</si>
  <si>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</si>
  <si>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</si>
  <si>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</si>
  <si>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</si>
  <si>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</si>
  <si>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</si>
  <si>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</si>
  <si>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</si>
  <si>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</si>
  <si>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</si>
  <si>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</si>
  <si>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</si>
  <si>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</si>
  <si>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</si>
  <si>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</si>
  <si>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</si>
  <si>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</si>
  <si>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</si>
  <si>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</si>
  <si>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</si>
  <si>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</si>
  <si>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</si>
  <si>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</si>
  <si>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</si>
  <si>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</si>
  <si>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</si>
  <si>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</si>
  <si>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</si>
  <si>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</si>
  <si>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</si>
  <si>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</si>
  <si>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</si>
  <si>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</si>
  <si>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</si>
  <si>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</si>
  <si>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</si>
  <si>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</si>
  <si>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</si>
  <si>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</si>
  <si>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</si>
  <si>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</si>
  <si>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</si>
  <si>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</si>
  <si>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</si>
  <si>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</si>
  <si>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</si>
  <si>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</si>
  <si>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</si>
  <si>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</si>
  <si>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</si>
  <si>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</si>
  <si>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</si>
  <si>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</si>
  <si>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</si>
  <si>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</si>
  <si>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</si>
  <si>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</si>
  <si>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</si>
  <si>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</si>
  <si>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</si>
  <si>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</si>
  <si>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</si>
  <si>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</si>
  <si>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</si>
  <si>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</si>
  <si>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</si>
  <si>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</si>
  <si>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</si>
  <si>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</si>
  <si>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</si>
  <si>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</si>
  <si>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</si>
  <si>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</si>
  <si>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</si>
  <si>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</si>
  <si>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</si>
  <si>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</si>
  <si>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</si>
  <si>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</si>
  <si>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</si>
  <si>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</si>
  <si>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</si>
  <si>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</si>
  <si>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</si>
  <si>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</si>
  <si>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</si>
  <si>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</si>
  <si>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</si>
  <si>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</si>
  <si>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</si>
  <si>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</si>
  <si>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</si>
  <si>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</si>
  <si>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</si>
  <si>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</si>
  <si>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</si>
  <si>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</si>
  <si>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</si>
  <si>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</si>
  <si>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</si>
  <si>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</si>
  <si>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</si>
  <si>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</si>
  <si>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</si>
  <si>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</si>
  <si>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</si>
  <si>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</si>
  <si>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</si>
  <si>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</si>
  <si>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</si>
  <si>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</si>
  <si>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</si>
  <si>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</si>
  <si>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</si>
  <si>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</si>
  <si>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</si>
  <si>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</si>
  <si>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</si>
  <si>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</si>
  <si>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</si>
  <si>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</si>
  <si>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</si>
  <si>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</si>
  <si>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</si>
  <si>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</si>
  <si>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</si>
  <si>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</si>
  <si>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</si>
  <si>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</si>
  <si>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</si>
  <si>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</si>
  <si>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</si>
  <si>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</si>
  <si>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</si>
  <si>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</si>
  <si>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</si>
  <si>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</si>
  <si>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</si>
  <si>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</si>
  <si>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</si>
  <si>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</si>
  <si>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</si>
  <si>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</si>
  <si>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</si>
  <si>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</si>
  <si>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</si>
  <si>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</si>
  <si>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</si>
  <si>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</si>
  <si>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</si>
  <si>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</si>
  <si>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</si>
  <si>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</si>
  <si>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</si>
  <si>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</si>
  <si>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</si>
  <si>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</si>
  <si>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</si>
  <si>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</si>
  <si>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</si>
  <si>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</si>
  <si>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</si>
  <si>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</si>
  <si>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</si>
  <si>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</si>
  <si>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</si>
  <si>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</si>
  <si>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</si>
  <si>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</si>
  <si>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</si>
  <si>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</si>
  <si>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</si>
  <si>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</si>
  <si>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</si>
  <si>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</si>
  <si>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</si>
  <si>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</si>
  <si>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</si>
  <si>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</si>
  <si>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</si>
  <si>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</si>
  <si>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</si>
  <si>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</si>
  <si>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</si>
  <si>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</si>
  <si>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</si>
  <si>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</si>
  <si>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</si>
  <si>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</si>
  <si>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</si>
  <si>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</si>
  <si>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</si>
  <si>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</si>
  <si>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</si>
  <si>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</si>
  <si>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</si>
  <si>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</si>
  <si>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</si>
  <si>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</si>
  <si>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</si>
  <si>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</si>
  <si>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</si>
  <si>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</si>
  <si>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</si>
  <si>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</si>
  <si>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</si>
  <si>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</si>
  <si>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</si>
  <si>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</si>
  <si>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</si>
  <si>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</si>
  <si>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</si>
  <si>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</si>
  <si>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</si>
  <si>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</si>
  <si>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</si>
  <si>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</si>
  <si>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</si>
  <si>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</si>
  <si>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</si>
  <si>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</si>
  <si>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</si>
  <si>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</si>
  <si>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</si>
  <si>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</si>
  <si>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</si>
  <si>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</si>
  <si>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</si>
  <si>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</si>
  <si>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</si>
  <si>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</si>
  <si>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</si>
  <si>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</si>
  <si>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</si>
  <si>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</si>
  <si>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</si>
  <si>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</si>
  <si>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</si>
  <si>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</si>
  <si>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</si>
  <si>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</si>
  <si>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</si>
  <si>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</si>
  <si>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</si>
  <si>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</si>
  <si>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</si>
  <si>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</si>
  <si>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</si>
  <si>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</si>
  <si>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</si>
  <si>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</si>
  <si>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</si>
  <si>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</si>
  <si>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</si>
  <si>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</si>
  <si>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</si>
  <si>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</si>
  <si>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</si>
  <si>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</si>
  <si>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</si>
  <si>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</si>
  <si>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</si>
  <si>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</si>
  <si>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</si>
  <si>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</si>
  <si>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</si>
  <si>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</si>
  <si>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</si>
  <si>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</si>
  <si>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</si>
  <si>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</si>
  <si>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</si>
  <si>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</si>
  <si>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</si>
  <si>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</si>
  <si>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</si>
  <si>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</si>
  <si>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</si>
  <si>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</si>
  <si>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</si>
  <si>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</si>
  <si>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</si>
  <si>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</si>
  <si>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</si>
  <si>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</si>
  <si>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</si>
  <si>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</si>
  <si>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</si>
  <si>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</si>
  <si>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</si>
  <si>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</si>
  <si>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</si>
  <si>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</si>
  <si>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</si>
  <si>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</si>
  <si>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</si>
  <si>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</si>
  <si>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</si>
  <si>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</si>
  <si>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</si>
  <si>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</si>
  <si>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</si>
  <si>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</si>
  <si>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</si>
  <si>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</si>
  <si>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</si>
  <si>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</si>
  <si>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</si>
  <si>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</si>
  <si>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</si>
  <si>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</si>
  <si>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</si>
  <si>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</si>
  <si>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</si>
  <si>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</si>
  <si>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</si>
  <si>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</si>
  <si>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</si>
  <si>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</si>
  <si>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</si>
  <si>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</si>
  <si>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</si>
  <si>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</si>
  <si>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</si>
  <si>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</si>
  <si>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</si>
  <si>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</si>
  <si>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</si>
  <si>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</si>
  <si>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</si>
  <si>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</si>
  <si>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</si>
  <si>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</si>
  <si>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</si>
  <si>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</si>
  <si>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</si>
  <si>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</si>
  <si>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</si>
  <si>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</si>
  <si>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</si>
  <si>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</si>
  <si>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</si>
  <si>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</si>
  <si>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</si>
  <si>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</si>
  <si>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</si>
  <si>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</si>
  <si>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</si>
  <si>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</si>
  <si>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</si>
  <si>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</si>
  <si>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</si>
  <si>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</si>
  <si>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</si>
  <si>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</si>
  <si>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</si>
  <si>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</si>
  <si>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</si>
  <si>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</si>
  <si>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</si>
  <si>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</si>
  <si>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</si>
  <si>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</si>
  <si>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</si>
  <si>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</si>
  <si>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</si>
  <si>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</si>
  <si>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</si>
  <si>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</si>
  <si>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</si>
  <si>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</si>
  <si>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</si>
  <si>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</si>
  <si>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</si>
  <si>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</si>
  <si>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</si>
  <si>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</si>
  <si>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</si>
  <si>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</si>
  <si>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</si>
  <si>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</si>
  <si>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</si>
  <si>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</si>
  <si>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</si>
  <si>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</si>
  <si>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</si>
  <si>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</si>
  <si>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</si>
  <si>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</si>
  <si>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</si>
  <si>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</si>
  <si>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</si>
  <si>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</si>
  <si>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</si>
  <si>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</si>
  <si>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</si>
  <si>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</si>
  <si>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</si>
  <si>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</si>
  <si>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</si>
  <si>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</si>
  <si>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</si>
  <si>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</si>
  <si>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</si>
  <si>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</si>
  <si>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</si>
  <si>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</si>
  <si>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</si>
  <si>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</si>
  <si>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</si>
  <si>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</si>
  <si>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</si>
  <si>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</si>
  <si>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</si>
  <si>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</si>
  <si>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</si>
  <si>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</si>
  <si>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</si>
  <si>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</si>
  <si>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</si>
  <si>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</si>
  <si>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</si>
  <si>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</si>
  <si>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</si>
  <si>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</si>
  <si>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</si>
  <si>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</si>
  <si>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</si>
  <si>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</si>
  <si>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</si>
  <si>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</si>
  <si>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</si>
  <si>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</si>
  <si>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</si>
  <si>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</si>
  <si>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</si>
  <si>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</si>
  <si>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</si>
  <si>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</si>
  <si>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</si>
  <si>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</si>
  <si>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</si>
  <si>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</si>
  <si>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</si>
  <si>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</si>
  <si>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</si>
  <si>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</si>
  <si>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</si>
  <si>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</si>
  <si>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</si>
  <si>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</si>
  <si>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</si>
  <si>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</si>
  <si>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</si>
  <si>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</si>
  <si>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</si>
  <si>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</si>
  <si>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</si>
  <si>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</si>
  <si>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</si>
  <si>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</si>
  <si>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</si>
  <si>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</si>
  <si>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</si>
  <si>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</si>
  <si>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</si>
  <si>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</si>
  <si>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</si>
  <si>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</si>
  <si>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</si>
  <si>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</si>
  <si>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</si>
  <si>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</si>
  <si>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</si>
  <si>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</si>
  <si>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</si>
  <si>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</si>
  <si>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</si>
  <si>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</si>
  <si>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</si>
  <si>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</si>
  <si>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</si>
  <si>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</si>
  <si>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</si>
  <si>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</si>
  <si>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</si>
  <si>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</si>
  <si>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</si>
  <si>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</si>
  <si>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</si>
  <si>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</si>
  <si>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</si>
  <si>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</si>
  <si>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</si>
  <si>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</si>
  <si>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</si>
  <si>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</si>
  <si>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</si>
  <si>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</si>
  <si>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</si>
  <si>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</si>
  <si>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</si>
  <si>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</si>
  <si>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</si>
  <si>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</si>
  <si>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</si>
  <si>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</si>
  <si>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</si>
  <si>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</si>
  <si>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</si>
  <si>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</si>
  <si>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</si>
  <si>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</si>
  <si>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</si>
  <si>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</si>
  <si>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</si>
  <si>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</si>
  <si>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</si>
  <si>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</si>
  <si>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</si>
  <si>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</si>
  <si>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</si>
  <si>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</si>
  <si>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</si>
  <si>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</si>
  <si>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</si>
  <si>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</si>
  <si>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</si>
  <si>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</si>
  <si>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</si>
  <si>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</si>
  <si>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</si>
  <si>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</si>
  <si>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</si>
  <si>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</si>
  <si>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</si>
  <si>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</si>
  <si>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</si>
  <si>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</si>
  <si>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</si>
  <si>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</si>
  <si>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</si>
  <si>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</si>
  <si>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</si>
  <si>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</si>
  <si>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</si>
  <si>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</si>
  <si>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</si>
  <si>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</si>
  <si>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</si>
  <si>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</si>
  <si>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</si>
  <si>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</si>
  <si>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</si>
  <si>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</si>
  <si>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</si>
  <si>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</si>
  <si>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</si>
  <si>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</si>
  <si>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</si>
  <si>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</si>
  <si>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</si>
  <si>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</si>
  <si>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</si>
  <si>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</si>
  <si>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</si>
  <si>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</si>
  <si>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</si>
  <si>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</si>
  <si>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</si>
  <si>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</si>
  <si>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</si>
  <si>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</si>
  <si>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</si>
  <si>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</si>
  <si>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</si>
  <si>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</si>
  <si>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</si>
  <si>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</si>
  <si>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</si>
  <si>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</si>
  <si>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</si>
  <si>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</si>
  <si>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</si>
  <si>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</si>
  <si>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</si>
  <si>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</si>
  <si>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</si>
  <si>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</si>
  <si>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</si>
  <si>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</si>
  <si>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</si>
  <si>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</si>
  <si>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</si>
  <si>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</si>
  <si>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</si>
  <si>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</si>
  <si>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</si>
  <si>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</si>
  <si>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</si>
  <si>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</si>
  <si>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</si>
  <si>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</si>
  <si>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</si>
  <si>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</si>
  <si>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</si>
  <si>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</si>
  <si>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</si>
  <si>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</si>
  <si>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</si>
  <si>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</si>
  <si>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</si>
  <si>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</si>
  <si>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</si>
  <si>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</si>
  <si>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</si>
  <si>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</si>
  <si>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</si>
  <si>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</si>
  <si>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</si>
  <si>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</si>
  <si>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</si>
  <si>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</si>
  <si>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</si>
  <si>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</si>
  <si>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</si>
  <si>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</si>
  <si>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</si>
  <si>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</si>
  <si>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</si>
  <si>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</si>
  <si>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</si>
  <si>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</si>
  <si>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</si>
  <si>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</si>
  <si>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</si>
  <si>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</si>
  <si>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</si>
  <si>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</si>
  <si>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</si>
  <si>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</si>
  <si>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</si>
  <si>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</si>
  <si>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</si>
  <si>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</si>
  <si>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</si>
  <si>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</si>
  <si>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</si>
  <si>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</si>
  <si>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</si>
  <si>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</si>
  <si>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</si>
  <si>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</si>
  <si>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</si>
  <si>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</si>
  <si>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</si>
  <si>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</si>
  <si>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</si>
  <si>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</si>
  <si>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</si>
  <si>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</si>
  <si>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</si>
  <si>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</si>
  <si>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</si>
  <si>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</si>
  <si>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</si>
  <si>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</si>
  <si>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</si>
  <si>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</si>
  <si>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</si>
  <si>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</si>
  <si>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</si>
  <si>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</si>
  <si>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</si>
  <si>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</si>
  <si>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</si>
  <si>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</si>
  <si>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</si>
  <si>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</si>
  <si>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</si>
  <si>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</si>
  <si>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</si>
  <si>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</si>
  <si>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</si>
  <si>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</si>
  <si>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</si>
  <si>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</si>
  <si>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</si>
  <si>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</si>
  <si>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</si>
  <si>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</si>
  <si>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</si>
  <si>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</si>
  <si>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</si>
  <si>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</si>
  <si>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</si>
  <si>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</si>
  <si>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</si>
  <si>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</si>
  <si>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</si>
  <si>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</si>
  <si>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</si>
  <si>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</si>
  <si>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</si>
  <si>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</si>
  <si>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</si>
  <si>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</si>
  <si>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</si>
  <si>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</si>
  <si>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</si>
  <si>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</si>
  <si>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</si>
  <si>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</si>
  <si>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</si>
  <si>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</si>
  <si>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</si>
  <si>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</si>
  <si>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</si>
  <si>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</si>
  <si>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</si>
  <si>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</si>
  <si>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</si>
  <si>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</si>
  <si>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</si>
  <si>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</si>
  <si>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</si>
  <si>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</si>
  <si>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</si>
  <si>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</si>
  <si>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</si>
  <si>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</si>
  <si>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</si>
  <si>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</si>
  <si>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</si>
  <si>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</si>
  <si>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</si>
  <si>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</si>
  <si>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</si>
  <si>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</si>
  <si>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</si>
  <si>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</si>
  <si>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</si>
  <si>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</si>
  <si>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</si>
  <si>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</si>
  <si>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</si>
  <si>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</si>
  <si>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</si>
  <si>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</si>
  <si>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</si>
  <si>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</si>
  <si>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</si>
  <si>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</si>
  <si>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</si>
  <si>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</si>
  <si>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</si>
  <si>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</si>
  <si>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</si>
  <si>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</si>
  <si>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</si>
  <si>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</si>
  <si>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</si>
  <si>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</si>
  <si>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</si>
  <si>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</si>
  <si>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</si>
  <si>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</si>
  <si>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</si>
  <si>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</si>
  <si>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</si>
  <si>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</si>
  <si>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</si>
  <si>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</si>
  <si>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</si>
  <si>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</si>
  <si>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</si>
  <si>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</si>
  <si>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</si>
  <si>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</si>
  <si>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</si>
  <si>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</si>
  <si>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</si>
  <si>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</si>
  <si>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</si>
  <si>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</si>
  <si>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</si>
  <si>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</si>
  <si>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</si>
  <si>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</si>
  <si>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</si>
  <si>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</si>
  <si>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</si>
  <si>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</si>
  <si>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</si>
  <si>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</si>
  <si>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</si>
  <si>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</si>
  <si>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</si>
  <si>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</si>
  <si>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</si>
  <si>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</si>
  <si>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</si>
  <si>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</si>
  <si>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</si>
  <si>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</si>
  <si>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</si>
  <si>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</si>
  <si>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</si>
  <si>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</si>
  <si>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</si>
  <si>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</si>
  <si>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</si>
  <si>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</si>
  <si>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</si>
  <si>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</si>
  <si>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</si>
  <si>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</si>
  <si>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</si>
  <si>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</si>
  <si>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</si>
  <si>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</si>
  <si>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</si>
  <si>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</si>
  <si>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</si>
  <si>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</si>
  <si>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</si>
  <si>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</si>
  <si>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</si>
  <si>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</si>
  <si>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</si>
  <si>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</si>
  <si>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</si>
  <si>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</si>
  <si>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</si>
  <si>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</si>
  <si>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</si>
  <si>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</si>
  <si>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</si>
  <si>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</si>
  <si>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</si>
  <si>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</si>
  <si>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</si>
  <si>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</si>
  <si>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</si>
  <si>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</si>
  <si>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</si>
  <si>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</si>
  <si>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</si>
  <si>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</si>
  <si>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</si>
  <si>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</si>
  <si>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</si>
  <si>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</si>
  <si>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</si>
  <si>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</si>
  <si>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</si>
  <si>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</si>
  <si>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</si>
  <si>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</si>
  <si>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</si>
  <si>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</si>
  <si>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</si>
  <si>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</si>
  <si>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</si>
  <si>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</si>
  <si>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</si>
  <si>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</si>
  <si>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</si>
  <si>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</si>
  <si>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</si>
  <si>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</si>
  <si>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</si>
  <si>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</si>
  <si>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</si>
  <si>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</si>
  <si>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</si>
  <si>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</si>
  <si>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</si>
  <si>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</si>
  <si>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</si>
  <si>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</si>
  <si>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</si>
  <si>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</si>
  <si>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</si>
  <si>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</si>
  <si>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</si>
  <si>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</si>
  <si>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</si>
  <si>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</si>
  <si>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</si>
  <si>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</si>
  <si>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</si>
  <si>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</si>
  <si>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</si>
  <si>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</si>
  <si>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</si>
  <si>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</si>
  <si>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</si>
  <si>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</si>
  <si>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</si>
  <si>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</si>
  <si>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</si>
  <si>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</si>
  <si>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</si>
  <si>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</si>
  <si>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</si>
  <si>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</si>
  <si>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</si>
  <si>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</si>
  <si>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</si>
  <si>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</si>
  <si>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</si>
  <si>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</si>
  <si>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</si>
  <si>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</si>
  <si>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</si>
  <si>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</si>
  <si>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</si>
  <si>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</si>
  <si>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</si>
  <si>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</si>
  <si>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</si>
  <si>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</si>
  <si>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</si>
  <si>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</si>
  <si>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</si>
  <si>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</si>
  <si>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</si>
  <si>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</si>
  <si>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</si>
  <si>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</si>
  <si>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</si>
  <si>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</si>
  <si>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</si>
  <si>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</si>
  <si>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</si>
  <si>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</si>
  <si>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</si>
  <si>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</si>
  <si>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</si>
  <si>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</si>
  <si>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</si>
  <si>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</si>
  <si>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</si>
  <si>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</si>
  <si>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</si>
  <si>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</si>
  <si>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</si>
  <si>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</si>
  <si>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</si>
  <si>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</si>
  <si>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</si>
  <si>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</si>
  <si>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</si>
  <si>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</si>
  <si>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</si>
  <si>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</si>
  <si>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</si>
  <si>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</si>
  <si>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</si>
  <si>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</si>
  <si>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</si>
  <si>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</si>
  <si>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</si>
  <si>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</si>
  <si>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</si>
  <si>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</si>
  <si>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</si>
  <si>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</si>
  <si>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</si>
  <si>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</si>
  <si>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</si>
  <si>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</si>
  <si>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</si>
  <si>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</si>
  <si>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</si>
  <si>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</si>
  <si>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</si>
  <si>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</si>
  <si>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</si>
  <si>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</si>
  <si>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</si>
  <si>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</si>
  <si>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</si>
  <si>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</si>
  <si>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</si>
  <si>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</si>
  <si>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</si>
  <si>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</si>
  <si>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</si>
  <si>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</si>
  <si>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</si>
  <si>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</si>
  <si>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</si>
  <si>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</si>
  <si>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</si>
  <si>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</si>
  <si>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</si>
  <si>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</si>
  <si>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</si>
  <si>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</si>
  <si>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</si>
  <si>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</si>
  <si>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</si>
  <si>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</si>
  <si>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</si>
  <si>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</si>
  <si>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</si>
  <si>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</si>
  <si>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</si>
  <si>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</si>
  <si>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</si>
  <si>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</si>
  <si>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</si>
  <si>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</si>
  <si>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</si>
  <si>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</si>
  <si>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</si>
  <si>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</si>
  <si>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</si>
  <si>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</si>
  <si>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</si>
  <si>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</si>
  <si>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</si>
  <si>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</si>
  <si>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</si>
  <si>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</si>
  <si>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</si>
  <si>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</si>
  <si>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</si>
  <si>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</si>
  <si>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</si>
  <si>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</si>
  <si>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</si>
  <si>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</si>
  <si>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</si>
  <si>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</si>
  <si>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</si>
  <si>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</si>
  <si>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</si>
  <si>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</si>
  <si>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</si>
  <si>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</si>
  <si>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</si>
  <si>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</si>
  <si>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</si>
  <si>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</si>
  <si>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</si>
  <si>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</si>
  <si>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</si>
  <si>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</si>
  <si>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</si>
  <si>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</si>
  <si>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</si>
  <si>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</si>
  <si>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</si>
  <si>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</si>
  <si>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</si>
  <si>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</si>
  <si>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</si>
  <si>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</si>
  <si>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</si>
  <si>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</si>
  <si>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</si>
  <si>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</si>
  <si>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</si>
  <si>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</si>
  <si>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</si>
  <si>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</si>
  <si>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</si>
  <si>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</si>
  <si>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</si>
  <si>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</si>
  <si>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</si>
  <si>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</si>
  <si>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</si>
  <si>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</si>
  <si>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</si>
  <si>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</si>
  <si>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</si>
  <si>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</si>
  <si>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</si>
  <si>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</si>
  <si>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</si>
  <si>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</si>
  <si>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</si>
  <si>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</si>
  <si>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</si>
  <si>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</si>
  <si>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</si>
  <si>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</si>
  <si>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</si>
  <si>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</si>
  <si>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</si>
  <si>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</si>
  <si>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</si>
  <si>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</si>
  <si>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</si>
  <si>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</si>
  <si>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</si>
  <si>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</si>
  <si>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</si>
  <si>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</si>
  <si>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</si>
  <si>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</si>
  <si>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</si>
  <si>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</si>
  <si>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</si>
  <si>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</si>
  <si>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</si>
  <si>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</si>
  <si>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</si>
  <si>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</si>
  <si>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</si>
  <si>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</si>
  <si>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</si>
  <si>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</si>
  <si>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</si>
  <si>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</si>
  <si>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</si>
  <si>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</si>
  <si>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</si>
  <si>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</si>
  <si>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</si>
  <si>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</si>
  <si>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</si>
  <si>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</si>
  <si>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</si>
  <si>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</si>
  <si>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</si>
  <si>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</si>
  <si>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</si>
  <si>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</si>
  <si>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</si>
  <si>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</si>
  <si>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</si>
  <si>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</si>
  <si>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</si>
  <si>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</si>
  <si>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</si>
  <si>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</si>
  <si>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</si>
  <si>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</si>
  <si>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</si>
  <si>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</si>
  <si>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</si>
  <si>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</si>
  <si>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</si>
  <si>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</si>
  <si>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</si>
  <si>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</si>
  <si>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</si>
  <si>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</si>
  <si>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</si>
  <si>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</si>
  <si>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</si>
  <si>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</si>
  <si>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</si>
  <si>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</si>
  <si>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</si>
  <si>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</si>
  <si>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</si>
  <si>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</si>
  <si>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</si>
  <si>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</si>
  <si>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</si>
  <si>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</si>
  <si>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</si>
  <si>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</si>
  <si>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</si>
  <si>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</si>
  <si>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</si>
  <si>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</si>
  <si>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</si>
  <si>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</si>
  <si>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</si>
  <si>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</si>
  <si>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</si>
  <si>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</si>
  <si>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</si>
  <si>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</si>
  <si>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</si>
  <si>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</si>
  <si>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</si>
  <si>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</si>
  <si>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</si>
  <si>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</si>
  <si>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</si>
  <si>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</si>
  <si>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</si>
  <si>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</si>
  <si>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</si>
  <si>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</si>
  <si>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</si>
  <si>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</si>
  <si>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</si>
  <si>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</si>
  <si>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</si>
  <si>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</si>
  <si>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</si>
  <si>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</si>
  <si>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</si>
  <si>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</si>
  <si>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</si>
  <si>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</si>
  <si>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</si>
  <si>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</si>
  <si>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</si>
  <si>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</si>
  <si>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</si>
  <si>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</si>
  <si>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</si>
  <si>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</si>
  <si>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</si>
  <si>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</si>
  <si>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</si>
  <si>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</si>
  <si>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</si>
  <si>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</si>
  <si>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</si>
  <si>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</si>
  <si>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</si>
  <si>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</si>
  <si>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</si>
  <si>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</si>
  <si>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</si>
  <si>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</si>
  <si>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</si>
  <si>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</si>
  <si>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</si>
  <si>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</si>
  <si>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</si>
  <si>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</si>
  <si>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</si>
  <si>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</si>
  <si>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</si>
  <si>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</si>
  <si>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</si>
  <si>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</si>
  <si>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</si>
  <si>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</si>
  <si>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</si>
  <si>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</si>
  <si>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</si>
  <si>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</si>
  <si>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</si>
  <si>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</si>
  <si>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</si>
  <si>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</si>
  <si>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</si>
  <si>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</si>
  <si>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</si>
  <si>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</si>
  <si>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</si>
  <si>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</si>
  <si>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</si>
  <si>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</si>
  <si>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</si>
  <si>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</si>
  <si>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</si>
  <si>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</si>
  <si>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</si>
  <si>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</si>
  <si>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</si>
  <si>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</si>
  <si>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</si>
  <si>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</si>
  <si>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</si>
  <si>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</si>
  <si>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</si>
  <si>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</si>
  <si>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</si>
  <si>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</si>
  <si>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</si>
  <si>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</si>
  <si>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</si>
  <si>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</si>
  <si>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</si>
  <si>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</si>
  <si>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</si>
  <si>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</si>
  <si>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</si>
  <si>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</si>
  <si>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</si>
  <si>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</si>
  <si>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</si>
  <si>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</si>
  <si>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</si>
  <si>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</si>
  <si>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</si>
  <si>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</si>
  <si>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</si>
  <si>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</si>
  <si>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</si>
  <si>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</si>
  <si>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</si>
  <si>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</si>
  <si>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</si>
  <si>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</si>
  <si>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</si>
  <si>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</si>
  <si>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</si>
  <si>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</si>
  <si>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</si>
  <si>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</si>
  <si>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</si>
  <si>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</si>
  <si>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</si>
  <si>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</si>
  <si>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</si>
  <si>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</si>
  <si>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</si>
  <si>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</si>
  <si>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</si>
  <si>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</si>
  <si>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</si>
  <si>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</si>
  <si>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</si>
  <si>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</si>
  <si>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</si>
  <si>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</si>
  <si>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</si>
  <si>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</si>
  <si>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</si>
  <si>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</si>
  <si>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</si>
  <si>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</si>
  <si>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</si>
  <si>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</si>
  <si>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</si>
  <si>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</si>
  <si>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</si>
  <si>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</si>
  <si>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</si>
  <si>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</si>
  <si>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</si>
  <si>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</si>
  <si>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</si>
  <si>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</si>
  <si>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</si>
  <si>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</si>
  <si>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</si>
  <si>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</si>
  <si>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</si>
  <si>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</si>
  <si>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</si>
  <si>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</si>
  <si>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</si>
  <si>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</si>
  <si>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</si>
  <si>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</si>
  <si>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</si>
  <si>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</si>
  <si>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</si>
  <si>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</si>
  <si>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</si>
  <si>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</si>
  <si>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</si>
  <si>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</si>
  <si>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</si>
  <si>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</si>
  <si>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</si>
  <si>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</si>
  <si>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</si>
  <si>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</si>
  <si>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</si>
  <si>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</si>
  <si>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</si>
  <si>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</si>
  <si>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</si>
  <si>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</si>
  <si>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</si>
  <si>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</si>
  <si>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</si>
  <si>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</si>
  <si>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</si>
  <si>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</si>
  <si>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</si>
  <si>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</si>
  <si>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</si>
  <si>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</si>
  <si>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</si>
  <si>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</si>
  <si>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</si>
  <si>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</si>
  <si>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</si>
  <si>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</si>
  <si>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</si>
  <si>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</si>
  <si>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</si>
  <si>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</si>
  <si>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</si>
  <si>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</si>
  <si>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</si>
  <si>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</si>
  <si>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</si>
  <si>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</si>
  <si>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</si>
  <si>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</si>
  <si>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</si>
  <si>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</si>
  <si>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</si>
  <si>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</si>
  <si>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</si>
  <si>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</si>
  <si>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</si>
  <si>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</si>
  <si>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</si>
  <si>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</si>
  <si>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</si>
  <si>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</si>
  <si>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</si>
  <si>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</si>
  <si>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</si>
  <si>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</si>
  <si>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</si>
  <si>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</si>
  <si>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</si>
  <si>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</si>
  <si>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</si>
  <si>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</si>
  <si>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</si>
  <si>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</si>
  <si>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</si>
  <si>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</si>
  <si>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</si>
  <si>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</si>
  <si>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</si>
  <si>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</si>
  <si>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</si>
  <si>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</si>
  <si>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</si>
  <si>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</si>
  <si>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</si>
  <si>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</si>
  <si>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</si>
  <si>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</si>
  <si>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</si>
  <si>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</si>
  <si>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</si>
  <si>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</si>
  <si>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</si>
  <si>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</si>
  <si>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</si>
  <si>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</si>
  <si>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</si>
  <si>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</si>
  <si>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</si>
  <si>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</si>
  <si>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</si>
  <si>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</si>
  <si>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</si>
  <si>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</si>
  <si>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</si>
  <si>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</si>
  <si>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</si>
  <si>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</si>
  <si>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</si>
  <si>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</si>
  <si>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</si>
  <si>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</si>
  <si>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</si>
  <si>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</si>
  <si>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</si>
  <si>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</si>
  <si>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</si>
  <si>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</si>
  <si>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</si>
  <si>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</si>
  <si>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</si>
  <si>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</si>
  <si>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</si>
  <si>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</si>
  <si>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</si>
  <si>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</si>
  <si>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</si>
  <si>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</si>
  <si>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</si>
  <si>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</si>
  <si>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</si>
  <si>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</si>
  <si>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</si>
  <si>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</si>
  <si>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</si>
  <si>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</si>
  <si>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</si>
  <si>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</si>
  <si>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</si>
  <si>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</si>
  <si>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</si>
  <si>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</si>
  <si>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</si>
  <si>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</si>
  <si>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</si>
  <si>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</si>
  <si>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</si>
  <si>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</si>
  <si>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</si>
  <si>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</si>
  <si>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</si>
  <si>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</si>
  <si>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</si>
  <si>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</si>
  <si>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</si>
  <si>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</si>
  <si>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</si>
  <si>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</si>
  <si>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</si>
  <si>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</si>
  <si>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</si>
  <si>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</si>
  <si>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</si>
  <si>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</si>
  <si>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</si>
  <si>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</si>
  <si>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</si>
  <si>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</si>
  <si>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</si>
  <si>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</si>
  <si>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</si>
  <si>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</si>
  <si>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</si>
  <si>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</si>
  <si>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</si>
  <si>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</si>
  <si>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</si>
  <si>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</si>
  <si>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</si>
  <si>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</si>
  <si>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</si>
  <si>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</si>
  <si>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</si>
  <si>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</si>
  <si>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</si>
  <si>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</si>
  <si>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</si>
  <si>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</si>
  <si>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</si>
  <si>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</si>
  <si>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</si>
  <si>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</si>
  <si>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</si>
  <si>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</si>
  <si>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</si>
  <si>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</si>
  <si>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</si>
  <si>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</si>
  <si>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</si>
  <si>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</si>
  <si>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</si>
  <si>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</si>
  <si>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</si>
  <si>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</si>
  <si>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</si>
  <si>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</si>
  <si>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</si>
  <si>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</si>
  <si>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</si>
  <si>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</si>
  <si>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</si>
  <si>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</si>
  <si>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</si>
  <si>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</si>
  <si>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</si>
  <si>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</si>
  <si>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</si>
  <si>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</si>
  <si>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</si>
  <si>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</si>
  <si>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</si>
  <si>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</si>
  <si>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</si>
  <si>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</si>
  <si>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</si>
  <si>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</si>
  <si>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</si>
  <si>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</si>
  <si>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</si>
  <si>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</si>
  <si>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</si>
  <si>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</si>
  <si>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</si>
  <si>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</si>
  <si>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</si>
  <si>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</si>
  <si>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</si>
  <si>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</si>
  <si>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</si>
  <si>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</si>
  <si>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</si>
  <si>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</si>
  <si>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</si>
  <si>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</si>
  <si>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</si>
  <si>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</si>
  <si>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</si>
  <si>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</si>
  <si>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</si>
  <si>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</si>
  <si>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</si>
  <si>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</si>
  <si>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</si>
  <si>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</si>
  <si>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</si>
  <si>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</si>
  <si>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</si>
  <si>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</si>
  <si>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</si>
  <si>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</si>
  <si>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</si>
  <si>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</si>
  <si>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</si>
  <si>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</si>
  <si>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</si>
  <si>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</si>
  <si>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</si>
  <si>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</si>
  <si>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</si>
  <si>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</si>
  <si>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</si>
  <si>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</si>
  <si>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</si>
  <si>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</si>
  <si>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</si>
  <si>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</si>
  <si>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</si>
  <si>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</si>
  <si>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</si>
  <si>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</si>
  <si>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</si>
  <si>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</si>
  <si>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</si>
  <si>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</si>
  <si>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</si>
  <si>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</si>
  <si>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</si>
  <si>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</si>
  <si>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</si>
  <si>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</si>
  <si>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</si>
  <si>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</si>
  <si>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</si>
  <si>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</si>
  <si>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</si>
  <si>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</si>
  <si>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</si>
  <si>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</si>
  <si>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</si>
  <si>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</si>
  <si>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</si>
  <si>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</si>
  <si>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</si>
  <si>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</si>
  <si>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</si>
  <si>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</si>
  <si>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</si>
  <si>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</si>
  <si>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</si>
  <si>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</si>
  <si>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</si>
  <si>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</si>
  <si>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</si>
  <si>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</si>
  <si>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</si>
  <si>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</si>
  <si>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</si>
  <si>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</si>
  <si>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</si>
  <si>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</si>
  <si>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</si>
  <si>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</si>
  <si>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</si>
  <si>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</si>
  <si>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</si>
  <si>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</si>
  <si>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</si>
  <si>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</si>
  <si>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</si>
  <si>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</si>
  <si>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</si>
  <si>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</si>
  <si>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</si>
  <si>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</si>
  <si>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</si>
  <si>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</si>
  <si>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</si>
  <si>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</si>
  <si>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</si>
  <si>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</si>
  <si>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</si>
  <si>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</si>
  <si>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</si>
  <si>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</si>
  <si>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</si>
  <si>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</si>
  <si>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</si>
  <si>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</si>
  <si>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</si>
  <si>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</si>
  <si>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</si>
  <si>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</si>
  <si>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</si>
  <si>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</si>
  <si>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</si>
  <si>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</si>
  <si>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</si>
  <si>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</si>
  <si>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</si>
  <si>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</si>
  <si>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</si>
  <si>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</si>
  <si>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</si>
  <si>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</si>
  <si>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</si>
  <si>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</si>
  <si>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</si>
  <si>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</si>
  <si>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</si>
  <si>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</si>
  <si>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</si>
  <si>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</si>
  <si>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</si>
  <si>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</si>
  <si>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</si>
  <si>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</si>
  <si>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</si>
  <si>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</si>
  <si>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</si>
  <si>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</si>
  <si>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</si>
  <si>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</si>
  <si>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</si>
  <si>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</si>
  <si>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</si>
  <si>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</si>
  <si>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</si>
  <si>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</si>
  <si>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</si>
  <si>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</si>
  <si>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</si>
  <si>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</si>
  <si>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</si>
  <si>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</si>
  <si>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</si>
  <si>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</si>
  <si>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</si>
  <si>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</si>
  <si>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</si>
  <si>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</si>
  <si>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</si>
  <si>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</si>
  <si>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</si>
  <si>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</si>
  <si>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</si>
  <si>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</si>
  <si>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</si>
  <si>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</si>
  <si>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</si>
  <si>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</si>
  <si>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</si>
  <si>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</si>
  <si>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</si>
  <si>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</si>
  <si>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</si>
  <si>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</si>
  <si>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</si>
  <si>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</si>
  <si>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</si>
  <si>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</si>
  <si>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</si>
  <si>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</si>
  <si>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</si>
  <si>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</si>
  <si>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</si>
  <si>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</si>
  <si>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</si>
  <si>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</si>
  <si>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</si>
  <si>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</si>
  <si>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</si>
  <si>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</si>
  <si>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</si>
  <si>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</si>
  <si>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</si>
  <si>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</si>
  <si>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</si>
  <si>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</si>
  <si>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</si>
  <si>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</si>
  <si>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</si>
  <si>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</si>
  <si>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</si>
  <si>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</si>
  <si>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</si>
  <si>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</si>
  <si>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</si>
  <si>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</si>
  <si>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</si>
  <si>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</si>
  <si>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</si>
  <si>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</si>
  <si>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</si>
  <si>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</si>
  <si>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</si>
  <si>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</si>
  <si>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</si>
  <si>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</si>
  <si>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</si>
  <si>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</si>
  <si>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</si>
  <si>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</si>
  <si>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</si>
  <si>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</si>
  <si>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</si>
  <si>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</si>
  <si>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</si>
  <si>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</si>
  <si>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</si>
  <si>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</si>
  <si>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</si>
  <si>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</si>
  <si>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</si>
  <si>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</si>
  <si>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</si>
  <si>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</si>
  <si>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</si>
  <si>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</si>
  <si>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</si>
  <si>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</si>
  <si>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</si>
  <si>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</si>
  <si>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</si>
  <si>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</si>
  <si>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</si>
  <si>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</si>
  <si>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</si>
  <si>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</si>
  <si>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</si>
  <si>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</si>
  <si>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</si>
  <si>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</si>
  <si>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</si>
  <si>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</si>
  <si>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</si>
  <si>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</si>
  <si>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</si>
  <si>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</si>
  <si>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</si>
  <si>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</si>
  <si>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</si>
  <si>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</si>
  <si>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</si>
  <si>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</si>
  <si>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</si>
  <si>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</si>
  <si>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</si>
  <si>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</si>
  <si>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</si>
  <si>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</si>
  <si>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</si>
  <si>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</si>
  <si>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</si>
  <si>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</si>
  <si>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</si>
  <si>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</si>
  <si>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</si>
  <si>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</si>
  <si>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</si>
  <si>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</si>
  <si>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</si>
  <si>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</si>
  <si>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</si>
  <si>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</si>
  <si>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</si>
  <si>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</si>
  <si>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</si>
  <si>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</si>
  <si>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</si>
  <si>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</si>
  <si>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</si>
  <si>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</si>
  <si>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</si>
  <si>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</si>
  <si>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</si>
  <si>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</si>
  <si>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</si>
  <si>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</si>
  <si>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</si>
  <si>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</si>
  <si>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</si>
  <si>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</si>
  <si>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</si>
  <si>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</si>
  <si>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</si>
  <si>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</si>
  <si>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</si>
  <si>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</si>
  <si>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</si>
  <si>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</si>
  <si>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</si>
  <si>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</si>
  <si>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</si>
  <si>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</si>
  <si>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</si>
  <si>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</si>
  <si>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</si>
  <si>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</si>
  <si>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</si>
  <si>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</si>
  <si>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</si>
  <si>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</si>
  <si>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</si>
  <si>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</si>
  <si>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</si>
  <si>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</si>
  <si>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</si>
  <si>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</si>
  <si>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</si>
  <si>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</si>
  <si>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</si>
  <si>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</si>
  <si>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</si>
  <si>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</si>
  <si>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</si>
  <si>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</si>
  <si>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</si>
  <si>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</si>
  <si>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</si>
  <si>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</si>
  <si>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</si>
  <si>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</si>
  <si>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</si>
  <si>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</si>
  <si>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</si>
  <si>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</si>
  <si>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</si>
  <si>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</si>
  <si>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</si>
  <si>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</si>
  <si>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</si>
  <si>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</si>
  <si>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</si>
  <si>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</si>
  <si>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</si>
  <si>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</si>
  <si>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</si>
  <si>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</si>
  <si>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</si>
  <si>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</si>
  <si>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</si>
  <si>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</si>
  <si>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</si>
  <si>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</si>
  <si>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</si>
  <si>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</si>
  <si>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</si>
  <si>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</si>
  <si>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</si>
  <si>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</si>
  <si>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</si>
  <si>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</si>
  <si>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</si>
  <si>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</si>
  <si>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</si>
  <si>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</si>
  <si>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</si>
  <si>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</si>
  <si>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</si>
  <si>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</si>
  <si>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</si>
  <si>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</si>
  <si>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</si>
  <si>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</si>
  <si>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</si>
  <si>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</si>
  <si>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</si>
  <si>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</si>
  <si>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</si>
  <si>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</si>
  <si>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</si>
  <si>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</si>
  <si>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</si>
  <si>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</si>
  <si>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</si>
  <si>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</si>
  <si>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</si>
  <si>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</si>
  <si>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</si>
  <si>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</si>
  <si>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</si>
  <si>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</si>
  <si>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</si>
  <si>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</si>
  <si>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</si>
  <si>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</si>
  <si>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</si>
  <si>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</si>
  <si>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</si>
  <si>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</si>
  <si>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</si>
  <si>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</si>
  <si>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</si>
  <si>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</si>
  <si>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</si>
  <si>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</si>
  <si>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</si>
  <si>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</si>
  <si>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</si>
  <si>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</si>
  <si>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</si>
  <si>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</si>
  <si>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</si>
  <si>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</si>
  <si>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</si>
  <si>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</si>
  <si>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</si>
  <si>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</si>
  <si>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</si>
  <si>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</si>
  <si>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</si>
  <si>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</si>
  <si>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</si>
  <si>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</si>
  <si>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</si>
  <si>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</si>
  <si>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</si>
  <si>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</si>
  <si>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</si>
  <si>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</si>
  <si>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</si>
  <si>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</si>
  <si>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</si>
  <si>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</si>
  <si>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</si>
  <si>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</si>
  <si>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</si>
  <si>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</si>
  <si>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</si>
  <si>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</si>
  <si>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</si>
  <si>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</si>
  <si>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</si>
  <si>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</si>
  <si>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</si>
  <si>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</si>
  <si>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</si>
  <si>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</si>
  <si>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</si>
  <si>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</si>
  <si>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</si>
  <si>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</si>
  <si>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</si>
  <si>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</si>
  <si>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</si>
  <si>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</si>
  <si>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</si>
  <si>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</si>
  <si>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</si>
  <si>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</si>
  <si>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</si>
  <si>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</si>
  <si>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</si>
  <si>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</si>
  <si>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</si>
  <si>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</si>
  <si>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</si>
  <si>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</si>
  <si>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</si>
  <si>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</si>
  <si>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</si>
  <si>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</si>
  <si>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</si>
  <si>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</si>
  <si>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</si>
  <si>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</si>
  <si>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</si>
  <si>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</si>
  <si>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</si>
  <si>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</si>
  <si>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</si>
  <si>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</si>
  <si>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</si>
  <si>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</si>
  <si>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</si>
  <si>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</si>
  <si>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</si>
  <si>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</si>
  <si>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</si>
  <si>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</si>
  <si>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</si>
  <si>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</si>
  <si>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</si>
  <si>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</si>
  <si>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</si>
  <si>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</si>
  <si>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</si>
  <si>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</si>
  <si>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</si>
  <si>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</si>
  <si>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</si>
  <si>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</si>
  <si>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</si>
  <si>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</si>
  <si>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</si>
  <si>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</si>
  <si>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</si>
  <si>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</si>
  <si>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</si>
  <si>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</si>
  <si>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</si>
  <si>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</si>
  <si>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</si>
  <si>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</si>
  <si>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</si>
  <si>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</si>
  <si>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</si>
  <si>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</si>
  <si>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</si>
  <si>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</si>
  <si>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</si>
  <si>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</si>
  <si>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</si>
  <si>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</si>
  <si>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</si>
  <si>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</si>
  <si>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</si>
  <si>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</si>
  <si>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</si>
  <si>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</si>
  <si>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</si>
  <si>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</si>
  <si>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</si>
  <si>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</si>
  <si>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</si>
  <si>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</si>
  <si>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</si>
  <si>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</si>
  <si>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</si>
  <si>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</si>
  <si>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</si>
  <si>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</si>
  <si>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</si>
  <si>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</si>
  <si>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</si>
  <si>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</si>
  <si>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</si>
  <si>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</si>
  <si>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</si>
  <si>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</si>
  <si>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</si>
  <si>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</si>
  <si>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</si>
  <si>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</si>
  <si>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</si>
  <si>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</si>
  <si>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</si>
  <si>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</si>
  <si>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</si>
  <si>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</si>
  <si>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</si>
  <si>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</si>
  <si>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</si>
  <si>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</si>
  <si>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</si>
  <si>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</si>
  <si>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</si>
  <si>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</si>
  <si>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</si>
  <si>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</si>
  <si>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</si>
  <si>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</si>
  <si>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</si>
  <si>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</si>
  <si>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</si>
  <si>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</si>
  <si>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</si>
  <si>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</si>
  <si>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</si>
  <si>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</si>
  <si>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</si>
  <si>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</si>
  <si>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</si>
  <si>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</si>
  <si>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</si>
  <si>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</si>
  <si>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</si>
  <si>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</si>
  <si>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</si>
  <si>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</si>
  <si>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</si>
  <si>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</si>
  <si>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</si>
  <si>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</si>
  <si>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</si>
  <si>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</si>
  <si>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</si>
  <si>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</si>
  <si>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</si>
  <si>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</si>
  <si>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</si>
  <si>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</si>
  <si>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</si>
  <si>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</si>
  <si>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</si>
  <si>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</si>
  <si>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</si>
  <si>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</si>
  <si>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</si>
  <si>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</si>
  <si>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</si>
  <si>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</si>
  <si>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</si>
  <si>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</si>
  <si>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</si>
  <si>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</si>
  <si>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</si>
  <si>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</si>
  <si>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</si>
  <si>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</si>
  <si>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</si>
  <si>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</si>
  <si>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</si>
  <si>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</si>
  <si>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</si>
  <si>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</si>
  <si>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</si>
  <si>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</si>
  <si>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</si>
  <si>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</si>
  <si>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</si>
  <si>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</si>
  <si>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</si>
  <si>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</si>
  <si>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</si>
  <si>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</si>
  <si>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</si>
  <si>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</si>
  <si>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</si>
  <si>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</si>
  <si>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</si>
  <si>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</si>
  <si>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</si>
  <si>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</si>
  <si>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</si>
  <si>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</si>
  <si>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</si>
  <si>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</si>
  <si>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</si>
  <si>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</si>
  <si>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</si>
  <si>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</si>
  <si>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</si>
  <si>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</si>
  <si>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</si>
  <si>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</si>
  <si>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</si>
  <si>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</si>
  <si>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</si>
  <si>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</si>
  <si>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</si>
  <si>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</si>
  <si>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</si>
  <si>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</si>
  <si>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</si>
  <si>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</si>
  <si>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</si>
  <si>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</si>
  <si>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</si>
  <si>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</si>
  <si>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</si>
  <si>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</si>
  <si>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</si>
  <si>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</si>
  <si>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</si>
  <si>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</si>
  <si>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</si>
  <si>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</si>
  <si>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</si>
  <si>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</si>
  <si>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</si>
  <si>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</si>
  <si>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</si>
  <si>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</si>
  <si>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</si>
  <si>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</si>
  <si>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</si>
  <si>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</si>
  <si>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</si>
  <si>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</si>
  <si>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</si>
  <si>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</si>
  <si>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</si>
  <si>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</si>
  <si>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</si>
  <si>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</si>
  <si>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</si>
  <si>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</si>
  <si>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</si>
  <si>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</si>
  <si>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</si>
  <si>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</si>
  <si>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</si>
  <si>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</si>
  <si>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</si>
  <si>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</si>
  <si>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</si>
  <si>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</si>
  <si>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</si>
  <si>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</si>
  <si>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</si>
  <si>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</si>
  <si>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</si>
  <si>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</si>
  <si>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</si>
  <si>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</si>
  <si>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</si>
  <si>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</si>
  <si>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</si>
  <si>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</si>
  <si>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</si>
  <si>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</si>
  <si>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</si>
  <si>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</si>
  <si>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</si>
  <si>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</si>
  <si>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</si>
  <si>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</si>
  <si>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</si>
  <si>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</si>
  <si>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</si>
  <si>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</si>
  <si>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</si>
  <si>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</si>
  <si>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</si>
  <si>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</si>
  <si>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</si>
  <si>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</si>
  <si>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</si>
  <si>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</si>
  <si>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</si>
  <si>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</si>
  <si>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</si>
  <si>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</si>
  <si>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</si>
  <si>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</si>
  <si>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</si>
  <si>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</si>
  <si>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</si>
  <si>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</si>
  <si>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</si>
  <si>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</si>
  <si>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</si>
  <si>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</si>
  <si>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</si>
  <si>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</si>
  <si>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</si>
  <si>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</si>
  <si>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</si>
  <si>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</si>
  <si>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</si>
  <si>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</si>
  <si>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</si>
  <si>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</si>
  <si>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</si>
  <si>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</si>
  <si>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</si>
  <si>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</si>
  <si>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</si>
  <si>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</si>
  <si>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</si>
  <si>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</si>
  <si>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</si>
  <si>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</si>
  <si>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</si>
  <si>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</si>
  <si>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</si>
  <si>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</si>
  <si>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</si>
  <si>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</si>
  <si>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</si>
  <si>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</si>
  <si>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</si>
  <si>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</si>
  <si>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</si>
  <si>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</si>
  <si>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</si>
  <si>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</si>
  <si>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</si>
  <si>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</si>
  <si>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</si>
  <si>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</si>
  <si>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</si>
  <si>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</si>
  <si>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</si>
  <si>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</si>
  <si>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</si>
  <si>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</si>
  <si>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</si>
  <si>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</si>
  <si>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</si>
  <si>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</si>
  <si>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</si>
  <si>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</si>
  <si>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</si>
  <si>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</si>
  <si>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</si>
  <si>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</si>
  <si>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</si>
  <si>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</si>
  <si>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</si>
  <si>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</si>
  <si>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</si>
  <si>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</si>
  <si>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</si>
  <si>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</si>
  <si>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</si>
  <si>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</si>
  <si>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</si>
  <si>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</si>
  <si>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</si>
  <si>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</si>
  <si>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</si>
  <si>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</si>
  <si>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</si>
  <si>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</si>
  <si>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</si>
  <si>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</si>
  <si>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</si>
  <si>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</si>
  <si>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</si>
  <si>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</si>
  <si>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</si>
  <si>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</si>
  <si>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</si>
  <si>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</si>
  <si>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</si>
  <si>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</si>
  <si>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</si>
  <si>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</si>
  <si>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</si>
  <si>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</si>
  <si>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</si>
  <si>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</si>
  <si>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</si>
  <si>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</si>
  <si>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</si>
  <si>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</si>
  <si>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</si>
  <si>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</si>
  <si>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</si>
  <si>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</si>
  <si>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</si>
  <si>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</si>
  <si>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</si>
  <si>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</si>
  <si>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</si>
  <si>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</si>
  <si>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</si>
  <si>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</si>
  <si>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</si>
  <si>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</si>
  <si>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</si>
  <si>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</si>
  <si>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</si>
  <si>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</si>
  <si>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</si>
  <si>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</si>
  <si>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</si>
  <si>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</si>
  <si>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</si>
  <si>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</si>
  <si>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</si>
  <si>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</si>
  <si>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</si>
  <si>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</si>
  <si>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</si>
  <si>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</si>
  <si>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</si>
  <si>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</si>
  <si>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</si>
  <si>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</si>
  <si>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</si>
  <si>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</si>
  <si>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</si>
  <si>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</si>
  <si>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</si>
  <si>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</si>
  <si>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</si>
  <si>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</si>
  <si>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</si>
  <si>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</si>
  <si>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</si>
  <si>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</si>
  <si>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</si>
  <si>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</si>
  <si>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</si>
  <si>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</si>
  <si>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</si>
  <si>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</si>
  <si>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</si>
  <si>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</si>
  <si>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</si>
  <si>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</si>
  <si>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</si>
  <si>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</si>
  <si>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</si>
  <si>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</si>
  <si>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</si>
  <si>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</si>
  <si>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</si>
  <si>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</si>
  <si>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</si>
  <si>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</si>
  <si>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</si>
  <si>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</si>
  <si>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</si>
  <si>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</si>
  <si>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</si>
  <si>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</si>
  <si>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</si>
  <si>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</si>
  <si>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</si>
  <si>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</si>
  <si>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</si>
  <si>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</si>
  <si>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</si>
  <si>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</si>
  <si>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</si>
  <si>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</si>
  <si>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</si>
  <si>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</si>
  <si>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</si>
  <si>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</si>
  <si>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</si>
  <si>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</si>
  <si>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</si>
  <si>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</si>
  <si>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</si>
  <si>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</si>
  <si>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</si>
  <si>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</si>
  <si>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</si>
  <si>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</si>
  <si>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</si>
  <si>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</si>
  <si>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</si>
  <si>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</si>
  <si>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</si>
  <si>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</si>
  <si>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</si>
  <si>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</si>
  <si>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</si>
  <si>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</si>
  <si>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</si>
  <si>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</si>
  <si>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</si>
  <si>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</si>
  <si>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</si>
  <si>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</si>
  <si>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</si>
  <si>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</si>
  <si>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</si>
  <si>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</si>
  <si>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</si>
  <si>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</si>
  <si>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</si>
  <si>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</si>
  <si>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</si>
  <si>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</si>
  <si>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</si>
  <si>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</si>
  <si>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</si>
  <si>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</si>
  <si>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</si>
  <si>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</si>
  <si>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</si>
  <si>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</si>
  <si>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</si>
  <si>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</si>
  <si>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</si>
  <si>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</si>
  <si>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</si>
  <si>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</si>
  <si>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</si>
  <si>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</si>
  <si>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</si>
  <si>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</si>
  <si>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</si>
  <si>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</si>
  <si>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</si>
  <si>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</si>
  <si>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</si>
  <si>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</si>
  <si>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</si>
  <si>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</si>
  <si>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</si>
  <si>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</si>
  <si>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</si>
  <si>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</si>
  <si>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</si>
  <si>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</si>
  <si>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</si>
  <si>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</si>
  <si>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</si>
  <si>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</si>
  <si>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</si>
  <si>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</si>
  <si>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</si>
  <si>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</si>
  <si>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</si>
  <si>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</si>
  <si>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</si>
  <si>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</si>
  <si>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</si>
  <si>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</si>
  <si>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</si>
  <si>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</si>
  <si>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</si>
  <si>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</si>
  <si>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</si>
  <si>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</si>
  <si>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</si>
  <si>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</si>
  <si>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</si>
  <si>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</si>
  <si>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</si>
  <si>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</si>
  <si>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</si>
  <si>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</si>
  <si>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</si>
  <si>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</si>
  <si>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</si>
  <si>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</si>
  <si>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</si>
  <si>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</si>
  <si>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</si>
  <si>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</si>
  <si>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</si>
  <si>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</si>
  <si>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</si>
  <si>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</si>
  <si>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</si>
  <si>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</si>
  <si>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</si>
  <si>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</si>
  <si>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</si>
  <si>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</si>
  <si>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</si>
  <si>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</si>
  <si>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</si>
  <si>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</si>
  <si>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</si>
  <si>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</si>
  <si>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</si>
  <si>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</si>
  <si>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</si>
  <si>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</si>
  <si>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</si>
  <si>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</si>
  <si>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</si>
  <si>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</si>
  <si>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</si>
  <si>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</si>
  <si>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</si>
  <si>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</si>
  <si>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</si>
  <si>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</si>
  <si>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</si>
  <si>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</si>
  <si>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</si>
  <si>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</si>
  <si>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</si>
  <si>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</si>
  <si>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</si>
  <si>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</si>
  <si>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</si>
  <si>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</si>
  <si>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</si>
  <si>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</si>
  <si>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</si>
  <si>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</si>
  <si>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</si>
  <si>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</si>
  <si>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</si>
  <si>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</si>
  <si>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</si>
  <si>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</si>
  <si>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</si>
  <si>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</si>
  <si>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</si>
  <si>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</si>
  <si>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</si>
  <si>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</si>
  <si>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</si>
  <si>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</si>
  <si>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</si>
  <si>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</si>
  <si>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</si>
  <si>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</si>
  <si>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</si>
  <si>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</si>
  <si>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</si>
  <si>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</si>
  <si>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</si>
  <si>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</si>
  <si>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</si>
  <si>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</si>
  <si>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</si>
  <si>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</si>
  <si>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</si>
  <si>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</si>
  <si>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</si>
  <si>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</si>
  <si>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</si>
  <si>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</si>
  <si>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</si>
  <si>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</si>
  <si>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</si>
  <si>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</si>
  <si>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</si>
  <si>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</si>
  <si>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</si>
  <si>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</si>
  <si>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</si>
  <si>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</si>
  <si>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</si>
  <si>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</si>
  <si>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</si>
  <si>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</si>
  <si>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</si>
  <si>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</si>
  <si>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</si>
  <si>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</si>
  <si>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</si>
  <si>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</si>
  <si>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</si>
  <si>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</si>
  <si>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</si>
  <si>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</si>
  <si>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</si>
  <si>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</si>
  <si>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</si>
  <si>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</si>
  <si>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</si>
  <si>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</si>
  <si>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</si>
  <si>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</si>
  <si>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</si>
  <si>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</si>
  <si>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</si>
  <si>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</si>
  <si>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</si>
  <si>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</si>
  <si>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</si>
  <si>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</si>
  <si>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</si>
  <si>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</si>
  <si>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</si>
  <si>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</si>
  <si>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</si>
  <si>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</si>
  <si>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</si>
  <si>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</si>
  <si>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</si>
  <si>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</si>
  <si>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</si>
  <si>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</si>
  <si>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</si>
  <si>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</si>
  <si>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</si>
  <si>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</si>
  <si>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</si>
  <si>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</si>
  <si>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</si>
  <si>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</si>
  <si>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</si>
  <si>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</si>
  <si>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</si>
  <si>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</si>
  <si>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</si>
  <si>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</si>
  <si>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</si>
  <si>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</si>
  <si>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</si>
  <si>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</si>
  <si>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</si>
  <si>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</si>
  <si>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</si>
  <si>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</si>
  <si>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</si>
  <si>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</si>
  <si>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</si>
  <si>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</si>
  <si>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</si>
  <si>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</si>
  <si>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</si>
  <si>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</si>
  <si>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</si>
  <si>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</si>
  <si>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</si>
  <si>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</si>
  <si>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</si>
  <si>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</si>
  <si>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</si>
  <si>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</si>
  <si>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</si>
  <si>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</si>
  <si>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</si>
  <si>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</si>
  <si>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</si>
  <si>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</si>
  <si>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</si>
  <si>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</si>
  <si>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</si>
  <si>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</si>
  <si>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</si>
  <si>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</si>
  <si>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</si>
  <si>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</si>
  <si>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</si>
  <si>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</si>
  <si>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</si>
  <si>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</si>
  <si>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</si>
  <si>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</si>
  <si>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</si>
  <si>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</si>
  <si>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</si>
  <si>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</si>
  <si>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</si>
  <si>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</si>
  <si>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</si>
  <si>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</si>
  <si>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</si>
  <si>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</si>
  <si>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</si>
  <si>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</si>
  <si>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</si>
  <si>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</si>
  <si>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</si>
  <si>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</si>
  <si>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</si>
  <si>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</si>
  <si>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</si>
  <si>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</si>
  <si>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</si>
  <si>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</si>
  <si>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</si>
  <si>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</si>
  <si>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</si>
  <si>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</si>
  <si>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</si>
  <si>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</si>
  <si>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</si>
  <si>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</si>
  <si>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</si>
  <si>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</si>
  <si>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</si>
  <si>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</si>
  <si>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</si>
  <si>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</si>
  <si>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</si>
  <si>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</si>
  <si>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</si>
  <si>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</si>
  <si>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</si>
  <si>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</si>
  <si>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</si>
  <si>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</si>
  <si>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</si>
  <si>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</si>
  <si>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</si>
  <si>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</si>
  <si>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</si>
  <si>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</si>
  <si>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</si>
  <si>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</si>
  <si>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</si>
  <si>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</si>
  <si>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</si>
  <si>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</si>
  <si>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</si>
  <si>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</si>
  <si>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</si>
  <si>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</si>
  <si>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</si>
  <si>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</si>
  <si>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</si>
  <si>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</si>
  <si>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</si>
  <si>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</si>
  <si>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</si>
  <si>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</si>
  <si>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</si>
  <si>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</si>
  <si>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</si>
  <si>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</si>
  <si>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</si>
  <si>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</si>
  <si>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</si>
  <si>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</si>
  <si>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</si>
  <si>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</si>
  <si>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</si>
  <si>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</si>
  <si>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</si>
  <si>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</si>
  <si>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</si>
  <si>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</si>
  <si>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</si>
  <si>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</si>
  <si>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</si>
  <si>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</si>
  <si>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</si>
  <si>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</si>
  <si>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</si>
  <si>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</si>
  <si>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</si>
  <si>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</si>
  <si>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</si>
  <si>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</si>
  <si>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</si>
  <si>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</si>
  <si>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</si>
  <si>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</si>
  <si>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</si>
  <si>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</si>
  <si>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</si>
  <si>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</si>
  <si>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</si>
  <si>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</si>
  <si>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</si>
  <si>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</si>
  <si>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</si>
  <si>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</si>
  <si>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</si>
  <si>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</si>
  <si>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</si>
  <si>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</si>
  <si>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</si>
  <si>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</si>
  <si>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</si>
  <si>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</si>
  <si>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</si>
  <si>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</si>
  <si>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</si>
  <si>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</si>
  <si>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</si>
  <si>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</si>
  <si>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</si>
  <si>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</si>
  <si>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</si>
  <si>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</si>
  <si>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</si>
  <si>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</si>
  <si>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</si>
  <si>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</si>
  <si>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</si>
  <si>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</si>
  <si>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</si>
  <si>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</si>
  <si>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</si>
  <si>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</si>
  <si>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</si>
  <si>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</si>
  <si>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</si>
  <si>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</si>
  <si>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</si>
  <si>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</si>
  <si>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</si>
  <si>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</si>
  <si>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</si>
  <si>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</si>
  <si>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</si>
  <si>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</si>
  <si>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</si>
  <si>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</si>
  <si>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</si>
  <si>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</si>
  <si>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</si>
  <si>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</si>
  <si>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</si>
  <si>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</si>
  <si>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</si>
  <si>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</si>
  <si>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</si>
  <si>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</si>
  <si>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</si>
  <si>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</si>
  <si>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</si>
  <si>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</si>
  <si>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</si>
  <si>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</si>
  <si>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</si>
  <si>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</si>
  <si>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</si>
  <si>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</si>
  <si>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</si>
  <si>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</si>
  <si>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</si>
  <si>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</si>
  <si>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</si>
  <si>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</si>
  <si>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</si>
  <si>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</si>
  <si>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</si>
  <si>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</si>
  <si>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</si>
  <si>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</si>
  <si>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</si>
  <si>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</si>
  <si>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</si>
  <si>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</si>
  <si>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</si>
  <si>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</si>
  <si>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</si>
  <si>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</si>
  <si>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</si>
  <si>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</si>
  <si>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</si>
  <si>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</si>
  <si>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</si>
  <si>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</si>
  <si>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</si>
  <si>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</si>
  <si>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</si>
  <si>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</si>
  <si>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</si>
  <si>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</si>
  <si>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</si>
  <si>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</si>
  <si>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</si>
  <si>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</si>
  <si>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</si>
  <si>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</si>
  <si>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</si>
  <si>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</si>
  <si>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</si>
  <si>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</si>
  <si>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</si>
  <si>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</si>
  <si>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</si>
  <si>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</si>
  <si>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</si>
  <si>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</si>
  <si>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</si>
  <si>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</si>
  <si>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</si>
  <si>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</si>
  <si>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</si>
  <si>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</si>
  <si>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</si>
  <si>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</si>
  <si>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</si>
  <si>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</si>
  <si>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</si>
  <si>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</si>
  <si>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</si>
  <si>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</si>
  <si>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</si>
  <si>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</si>
  <si>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</si>
  <si>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</si>
  <si>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</si>
  <si>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</si>
  <si>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</si>
  <si>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</si>
  <si>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</si>
  <si>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</si>
  <si>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</si>
  <si>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</si>
  <si>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</si>
  <si>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</si>
  <si>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</si>
  <si>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</si>
  <si>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</si>
  <si>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</si>
  <si>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</si>
  <si>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</si>
  <si>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</si>
  <si>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</si>
  <si>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</si>
  <si>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</si>
  <si>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</si>
  <si>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</si>
  <si>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</si>
  <si>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</si>
  <si>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</si>
  <si>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</si>
  <si>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</si>
  <si>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</si>
  <si>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</si>
  <si>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</si>
  <si>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</si>
  <si>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</si>
  <si>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</si>
  <si>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</si>
  <si>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</si>
  <si>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</si>
  <si>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</si>
  <si>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</si>
  <si>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</si>
  <si>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</si>
  <si>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</si>
  <si>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</si>
  <si>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</si>
  <si>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</si>
  <si>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</si>
  <si>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</si>
  <si>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</si>
  <si>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</si>
  <si>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</si>
  <si>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</si>
  <si>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</si>
  <si>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</si>
  <si>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</si>
  <si>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</si>
  <si>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</si>
  <si>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</si>
  <si>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</si>
  <si>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</si>
  <si>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</si>
  <si>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</si>
  <si>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</si>
  <si>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</si>
  <si>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</si>
  <si>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</si>
  <si>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</si>
  <si>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</si>
  <si>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</si>
  <si>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</si>
  <si>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</si>
  <si>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</si>
  <si>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</si>
  <si>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</si>
  <si>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</si>
  <si>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</si>
  <si>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</si>
  <si>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</si>
  <si>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</si>
  <si>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</si>
  <si>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</si>
  <si>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</si>
  <si>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</si>
  <si>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</si>
  <si>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</si>
  <si>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</si>
  <si>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</si>
  <si>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</si>
  <si>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</si>
  <si>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</si>
  <si>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</si>
  <si>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</si>
  <si>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</si>
  <si>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</si>
  <si>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</si>
  <si>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</si>
  <si>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</si>
  <si>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</si>
  <si>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</si>
  <si>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</si>
  <si>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</si>
  <si>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</si>
  <si>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</si>
  <si>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</si>
  <si>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</si>
  <si>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</si>
  <si>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</si>
  <si>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</si>
  <si>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</si>
  <si>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</si>
  <si>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</si>
  <si>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</si>
  <si>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</si>
  <si>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</si>
  <si>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</si>
  <si>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</si>
  <si>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</si>
  <si>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</si>
  <si>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</si>
  <si>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</si>
  <si>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</si>
  <si>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</si>
  <si>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</si>
  <si>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</si>
  <si>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</si>
  <si>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</si>
  <si>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</si>
  <si>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</si>
  <si>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</si>
  <si>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</si>
  <si>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</si>
  <si>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</si>
  <si>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</si>
  <si>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</si>
  <si>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</si>
  <si>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</si>
  <si>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</si>
  <si>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</si>
  <si>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</si>
  <si>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</si>
  <si>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</si>
  <si>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</si>
  <si>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</si>
  <si>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</si>
  <si>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</si>
  <si>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</si>
  <si>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</si>
  <si>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</si>
  <si>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</si>
  <si>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</si>
  <si>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</si>
  <si>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</si>
  <si>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</si>
  <si>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</si>
  <si>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</si>
  <si>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</si>
  <si>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</si>
  <si>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</si>
  <si>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</si>
  <si>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</si>
  <si>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</si>
  <si>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</si>
  <si>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</si>
  <si>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</si>
  <si>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</si>
  <si>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</si>
  <si>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</si>
  <si>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</si>
  <si>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</si>
  <si>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</si>
  <si>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</si>
  <si>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</si>
  <si>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</si>
  <si>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</si>
  <si>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</si>
  <si>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</si>
  <si>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</si>
  <si>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</si>
  <si>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</si>
  <si>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</si>
  <si>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</si>
  <si>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</si>
  <si>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</si>
  <si>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</si>
  <si>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</si>
  <si>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</si>
  <si>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</si>
  <si>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</si>
  <si>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</si>
  <si>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</si>
  <si>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</si>
  <si>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</si>
  <si>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</si>
  <si>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</si>
  <si>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</si>
  <si>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</si>
  <si>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</si>
  <si>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</si>
  <si>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</si>
  <si>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</si>
  <si>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</si>
  <si>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</si>
  <si>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</si>
  <si>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</si>
  <si>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</si>
  <si>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</si>
  <si>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</si>
  <si>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</si>
  <si>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</si>
  <si>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</si>
  <si>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</si>
  <si>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</si>
  <si>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</si>
  <si>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</si>
  <si>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</si>
  <si>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</si>
  <si>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</si>
  <si>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</si>
  <si>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</si>
  <si>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</si>
  <si>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</si>
  <si>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</si>
  <si>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</si>
  <si>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</si>
  <si>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</si>
  <si>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</si>
  <si>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</si>
  <si>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</si>
  <si>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</si>
  <si>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</si>
  <si>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</si>
  <si>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</si>
  <si>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</si>
  <si>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</si>
  <si>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</si>
  <si>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</si>
  <si>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</si>
  <si>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</si>
  <si>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</si>
  <si>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</si>
  <si>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</si>
  <si>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</si>
  <si>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</si>
  <si>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</si>
  <si>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</si>
  <si>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</si>
  <si>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</si>
  <si>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</si>
  <si>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</si>
  <si>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</si>
  <si>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</si>
  <si>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</si>
  <si>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</si>
  <si>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</si>
  <si>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</si>
  <si>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</si>
  <si>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</si>
  <si>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</si>
  <si>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</si>
  <si>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</si>
  <si>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</si>
  <si>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</si>
  <si>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</si>
  <si>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</si>
  <si>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</si>
  <si>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</si>
  <si>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</si>
  <si>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</si>
  <si>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</si>
  <si>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</si>
  <si>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</si>
  <si>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</si>
  <si>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</si>
  <si>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</si>
  <si>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</si>
  <si>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</si>
  <si>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</si>
  <si>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</si>
  <si>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</si>
  <si>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</si>
  <si>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</si>
  <si>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</si>
  <si>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</si>
  <si>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</si>
  <si>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</si>
  <si>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</si>
  <si>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</si>
  <si>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</si>
  <si>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</si>
  <si>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</si>
  <si>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</si>
  <si>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</si>
  <si>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</si>
  <si>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</si>
  <si>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</si>
  <si>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</si>
  <si>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</si>
  <si>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</si>
  <si>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</si>
  <si>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</si>
  <si>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</si>
  <si>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</si>
  <si>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</si>
  <si>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</si>
  <si>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</si>
  <si>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</si>
  <si>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</si>
  <si>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</si>
  <si>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</si>
  <si>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</si>
  <si>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</si>
  <si>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</si>
  <si>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</si>
  <si>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</si>
  <si>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</si>
  <si>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</si>
  <si>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</si>
  <si>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</si>
  <si>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</si>
  <si>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</si>
  <si>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</si>
  <si>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</si>
  <si>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</si>
  <si>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</si>
  <si>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</si>
  <si>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</si>
  <si>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</si>
  <si>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</si>
  <si>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</si>
  <si>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</si>
  <si>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</si>
  <si>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</si>
  <si>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</si>
  <si>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</si>
  <si>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</si>
  <si>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</si>
  <si>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</si>
  <si>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</si>
  <si>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</si>
  <si>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</si>
  <si>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</si>
  <si>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</si>
  <si>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</si>
  <si>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</si>
  <si>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</si>
  <si>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</si>
  <si>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</si>
  <si>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</si>
  <si>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</si>
  <si>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</si>
  <si>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</si>
  <si>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</si>
  <si>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</si>
  <si>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</si>
  <si>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</si>
  <si>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</si>
  <si>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</si>
  <si>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</si>
  <si>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</si>
  <si>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</si>
  <si>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</si>
  <si>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</si>
  <si>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</si>
  <si>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</si>
  <si>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</si>
  <si>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</si>
  <si>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</si>
  <si>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</si>
  <si>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</si>
  <si>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</si>
  <si>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</si>
  <si>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</si>
  <si>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</si>
  <si>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</si>
  <si>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</si>
  <si>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</si>
  <si>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</si>
  <si>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</si>
  <si>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</si>
  <si>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</si>
  <si>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</si>
  <si>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</si>
  <si>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</si>
  <si>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</si>
  <si>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</si>
  <si>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</si>
  <si>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</si>
  <si>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</si>
  <si>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</si>
  <si>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</si>
  <si>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</si>
  <si>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</si>
  <si>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</si>
  <si>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</si>
  <si>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</si>
  <si>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</si>
  <si>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</si>
  <si>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</si>
  <si>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</si>
  <si>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</si>
  <si>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</si>
  <si>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</si>
  <si>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</si>
  <si>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</si>
  <si>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</si>
  <si>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</si>
  <si>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</si>
  <si>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</si>
  <si>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</si>
  <si>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</si>
  <si>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</si>
  <si>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</si>
  <si>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</si>
  <si>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</si>
  <si>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</si>
  <si>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</si>
  <si>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</si>
  <si>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</si>
  <si>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</si>
  <si>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</si>
  <si>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</si>
  <si>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</si>
  <si>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</si>
  <si>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</si>
  <si>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</si>
  <si>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</si>
  <si>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</si>
  <si>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</si>
  <si>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</si>
  <si>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</si>
  <si>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</si>
  <si>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</si>
  <si>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</si>
  <si>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</si>
  <si>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</si>
  <si>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</si>
  <si>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</si>
  <si>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</si>
  <si>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</si>
  <si>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</si>
  <si>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</si>
  <si>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</si>
  <si>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</si>
  <si>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</si>
  <si>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</si>
  <si>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</si>
  <si>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</si>
  <si>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</si>
  <si>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</si>
  <si>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</si>
  <si>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</si>
  <si>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</si>
  <si>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</si>
  <si>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</si>
  <si>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</si>
  <si>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</si>
  <si>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</si>
  <si>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</si>
  <si>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</si>
  <si>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</si>
  <si>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</si>
  <si>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</si>
  <si>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</si>
  <si>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</si>
  <si>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</si>
  <si>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</si>
  <si>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</si>
  <si>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</si>
  <si>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</si>
  <si>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</si>
  <si>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</si>
  <si>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</si>
  <si>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</si>
  <si>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</si>
  <si>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</si>
  <si>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</si>
  <si>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</si>
  <si>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</si>
  <si>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</si>
  <si>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</si>
  <si>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</si>
  <si>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</si>
  <si>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</si>
  <si>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</si>
  <si>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</si>
  <si>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</si>
  <si>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</si>
  <si>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</si>
  <si>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</si>
  <si>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</si>
  <si>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</si>
  <si>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</si>
  <si>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</si>
  <si>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</si>
  <si>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</si>
  <si>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</si>
  <si>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</si>
  <si>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</si>
  <si>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</si>
  <si>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</si>
  <si>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</si>
  <si>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</si>
  <si>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</si>
  <si>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</si>
  <si>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</si>
  <si>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</si>
  <si>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</si>
  <si>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</si>
  <si>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</si>
  <si>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</si>
  <si>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</si>
  <si>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</si>
  <si>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</si>
  <si>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</si>
  <si>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</si>
  <si>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</si>
  <si>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</si>
  <si>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</si>
  <si>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</si>
  <si>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</si>
  <si>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</si>
  <si>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</si>
  <si>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</si>
  <si>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</si>
  <si>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</si>
  <si>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</si>
  <si>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</si>
  <si>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</si>
  <si>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</si>
  <si>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</si>
  <si>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</si>
  <si>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</si>
  <si>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</si>
  <si>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</si>
  <si>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</si>
  <si>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</si>
  <si>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</si>
  <si>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</si>
  <si>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</si>
  <si>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</si>
  <si>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</si>
  <si>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</si>
  <si>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</si>
  <si>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</si>
  <si>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</si>
  <si>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</si>
  <si>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</si>
  <si>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</si>
  <si>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</si>
  <si>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</si>
  <si>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</si>
  <si>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</si>
  <si>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</si>
  <si>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</si>
  <si>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</si>
  <si>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</si>
  <si>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</si>
  <si>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</si>
  <si>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</si>
  <si>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</si>
  <si>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</si>
  <si>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</si>
  <si>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</si>
  <si>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</si>
  <si>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</si>
  <si>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</si>
  <si>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</si>
  <si>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</si>
  <si>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</si>
  <si>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</si>
  <si>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</si>
  <si>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</si>
  <si>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</si>
  <si>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</si>
  <si>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</si>
  <si>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</si>
  <si>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</si>
  <si>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</si>
  <si>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</si>
  <si>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</si>
  <si>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</si>
  <si>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</si>
  <si>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</si>
  <si>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</si>
  <si>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</si>
  <si>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</si>
  <si>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</si>
  <si>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</si>
  <si>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</si>
  <si>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</si>
  <si>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</si>
  <si>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</si>
  <si>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</si>
  <si>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</si>
  <si>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</si>
  <si>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</si>
  <si>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</si>
  <si>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</si>
  <si>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</si>
  <si>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</si>
  <si>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</si>
  <si>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</si>
  <si>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</si>
  <si>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</si>
  <si>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</si>
  <si>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</si>
  <si>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</si>
  <si>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</si>
  <si>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</si>
  <si>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</si>
  <si>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</si>
  <si>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</si>
  <si>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</si>
  <si>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</si>
  <si>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</si>
  <si>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</si>
  <si>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</si>
  <si>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</si>
  <si>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</si>
  <si>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</si>
  <si>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</si>
  <si>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</si>
  <si>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</si>
  <si>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</si>
  <si>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</si>
  <si>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</si>
  <si>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</si>
  <si>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</si>
  <si>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</si>
  <si>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</si>
  <si>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</si>
  <si>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</si>
  <si>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</si>
  <si>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</si>
  <si>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</si>
  <si>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</si>
  <si>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</si>
  <si>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</si>
  <si>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</si>
  <si>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</si>
  <si>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</si>
  <si>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</si>
  <si>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</si>
  <si>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</si>
  <si>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</si>
  <si>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</si>
  <si>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</si>
  <si>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</si>
  <si>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</si>
  <si>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</si>
  <si>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</si>
  <si>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</si>
  <si>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</si>
  <si>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</si>
  <si>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</si>
  <si>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</si>
  <si>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</si>
  <si>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</si>
  <si>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</si>
  <si>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</si>
  <si>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</si>
  <si>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</si>
  <si>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</si>
  <si>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</si>
  <si>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</si>
  <si>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</si>
  <si>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</si>
  <si>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</si>
  <si>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</si>
  <si>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</si>
  <si>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</si>
  <si>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</si>
  <si>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</si>
  <si>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</si>
  <si>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</si>
  <si>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</si>
  <si>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</si>
  <si>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</si>
  <si>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</si>
  <si>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</si>
  <si>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</si>
  <si>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</si>
  <si>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</si>
  <si>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</si>
  <si>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</si>
  <si>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</si>
  <si>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</si>
  <si>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</si>
  <si>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</si>
  <si>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</si>
  <si>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</si>
  <si>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</si>
  <si>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</si>
  <si>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</si>
  <si>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</si>
  <si>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</si>
  <si>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</si>
  <si>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</si>
  <si>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</si>
  <si>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</si>
  <si>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</si>
  <si>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</si>
  <si>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</si>
  <si>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</si>
  <si>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</si>
  <si>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</si>
  <si>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</si>
  <si>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</si>
  <si>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</si>
  <si>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</si>
  <si>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</si>
  <si>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</si>
  <si>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</si>
  <si>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</si>
  <si>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</si>
  <si>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</si>
  <si>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</si>
  <si>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</si>
  <si>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</si>
  <si>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</si>
  <si>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</si>
  <si>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</si>
  <si>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</si>
  <si>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</si>
  <si>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</si>
  <si>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</si>
  <si>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</si>
  <si>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</si>
  <si>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</si>
  <si>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</si>
  <si>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</si>
  <si>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</si>
  <si>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</si>
  <si>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</si>
  <si>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</si>
  <si>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</si>
  <si>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</si>
  <si>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</si>
  <si>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</si>
  <si>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</si>
  <si>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</si>
  <si>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</si>
  <si>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</si>
  <si>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</si>
  <si>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</si>
  <si>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</si>
  <si>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</si>
  <si>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</si>
  <si>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</si>
  <si>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</si>
  <si>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</si>
  <si>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</si>
  <si>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</si>
  <si>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</si>
  <si>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</si>
  <si>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</si>
  <si>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</si>
  <si>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</si>
  <si>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</si>
  <si>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</si>
  <si>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</si>
  <si>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</si>
  <si>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</si>
  <si>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</si>
  <si>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</si>
  <si>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</si>
  <si>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</si>
  <si>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</si>
  <si>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</si>
  <si>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</si>
  <si>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</si>
  <si>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</si>
  <si>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</si>
  <si>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</si>
  <si>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</si>
  <si>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</si>
  <si>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</si>
  <si>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</si>
  <si>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</si>
  <si>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</si>
  <si>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</si>
  <si>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</si>
  <si>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</si>
  <si>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</si>
  <si>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</si>
  <si>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</si>
  <si>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</si>
  <si>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</si>
  <si>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</si>
  <si>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</si>
  <si>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</si>
  <si>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</si>
  <si>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</si>
  <si>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</si>
  <si>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</si>
  <si>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</si>
  <si>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</si>
  <si>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</si>
  <si>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</si>
  <si>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</si>
  <si>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</si>
  <si>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</si>
  <si>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</si>
  <si>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</si>
  <si>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</si>
  <si>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</si>
  <si>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</si>
  <si>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</si>
  <si>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</si>
  <si>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</si>
  <si>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</si>
  <si>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</si>
  <si>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</si>
  <si>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</si>
  <si>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</si>
  <si>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</si>
  <si>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</si>
  <si>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</si>
  <si>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</si>
  <si>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</si>
  <si>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</si>
  <si>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</si>
  <si>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</si>
  <si>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</si>
  <si>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</si>
  <si>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</si>
  <si>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</si>
  <si>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</si>
  <si>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</si>
  <si>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</si>
  <si>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</si>
  <si>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</si>
  <si>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</si>
  <si>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</si>
  <si>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</si>
  <si>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</si>
  <si>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</si>
  <si>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</si>
  <si>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</si>
  <si>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</si>
  <si>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</si>
  <si>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</si>
  <si>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</si>
  <si>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</si>
  <si>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</si>
  <si>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</si>
  <si>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</si>
  <si>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</si>
  <si>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</si>
  <si>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</si>
  <si>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</si>
  <si>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</si>
  <si>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</si>
  <si>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</si>
  <si>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</si>
  <si>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</si>
  <si>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</si>
  <si>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</si>
  <si>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</si>
  <si>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</si>
  <si>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</si>
  <si>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</si>
  <si>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</si>
  <si>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</si>
  <si>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</si>
  <si>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</si>
  <si>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</si>
  <si>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</si>
  <si>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</si>
  <si>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</si>
  <si>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</si>
  <si>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</si>
  <si>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</si>
  <si>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</si>
  <si>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</si>
  <si>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</si>
  <si>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</si>
  <si>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</si>
  <si>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</si>
  <si>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</si>
  <si>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</si>
  <si>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</si>
  <si>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</si>
  <si>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</si>
  <si>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</si>
  <si>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</si>
  <si>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</si>
  <si>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</si>
  <si>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</si>
  <si>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</si>
  <si>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</si>
  <si>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</si>
  <si>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</si>
  <si>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</si>
  <si>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</si>
  <si>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</si>
  <si>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</si>
  <si>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</si>
  <si>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</si>
  <si>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</si>
  <si>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</si>
  <si>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</si>
  <si>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</si>
  <si>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</si>
  <si>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</si>
  <si>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</si>
  <si>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</si>
  <si>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</si>
  <si>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</si>
  <si>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</si>
  <si>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</si>
  <si>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</si>
  <si>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</si>
  <si>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</si>
  <si>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</si>
  <si>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</si>
  <si>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</si>
  <si>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</si>
  <si>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</si>
  <si>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</si>
  <si>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</si>
  <si>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</si>
  <si>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</si>
  <si>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</si>
  <si>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</si>
  <si>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</si>
  <si>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</si>
  <si>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</si>
  <si>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</si>
  <si>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</si>
  <si>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</si>
  <si>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</si>
  <si>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</si>
  <si>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</si>
  <si>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</si>
  <si>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</si>
  <si>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</si>
  <si>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</si>
  <si>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</si>
  <si>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</si>
  <si>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</si>
  <si>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</si>
  <si>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</si>
  <si>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</si>
  <si>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</si>
  <si>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</si>
  <si>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</si>
  <si>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</si>
  <si>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</si>
  <si>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</si>
  <si>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</si>
  <si>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</si>
  <si>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</si>
  <si>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</si>
  <si>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</si>
  <si>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</si>
  <si>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</si>
  <si>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</si>
  <si>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</si>
  <si>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</si>
  <si>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</si>
  <si>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</si>
  <si>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</si>
  <si>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</si>
  <si>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</si>
  <si>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</si>
  <si>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</si>
  <si>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</si>
  <si>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</si>
  <si>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</si>
  <si>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</si>
  <si>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</si>
  <si>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</si>
  <si>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</si>
  <si>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</si>
  <si>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</si>
  <si>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</si>
  <si>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</si>
  <si>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</si>
  <si>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</si>
  <si>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</si>
  <si>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</si>
  <si>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</si>
  <si>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</si>
  <si>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</si>
  <si>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</si>
  <si>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</si>
  <si>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</si>
  <si>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</si>
  <si>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</si>
  <si>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</si>
  <si>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</si>
  <si>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</si>
  <si>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</si>
  <si>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</si>
  <si>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</si>
  <si>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</si>
  <si>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</si>
  <si>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</si>
  <si>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</si>
  <si>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</si>
  <si>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</si>
  <si>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</si>
  <si>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</si>
  <si>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</si>
  <si>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</si>
  <si>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</si>
  <si>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</si>
  <si>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</si>
  <si>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</si>
  <si>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</si>
  <si>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</si>
  <si>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</si>
  <si>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</si>
  <si>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</si>
  <si>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</si>
  <si>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</si>
  <si>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</si>
  <si>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</si>
  <si>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</si>
  <si>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</si>
  <si>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</si>
  <si>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</si>
  <si>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</si>
  <si>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</si>
  <si>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</si>
  <si>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</si>
  <si>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</si>
  <si>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</si>
  <si>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</si>
  <si>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</si>
  <si>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</si>
  <si>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</si>
  <si>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</si>
  <si>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</si>
  <si>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</si>
  <si>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</si>
  <si>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</si>
  <si>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</si>
  <si>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</si>
  <si>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</si>
  <si>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</si>
  <si>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</si>
  <si>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</si>
  <si>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</si>
  <si>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</si>
  <si>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</si>
  <si>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</si>
  <si>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</si>
  <si>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</si>
  <si>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</si>
  <si>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</si>
  <si>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</si>
  <si>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</si>
  <si>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</si>
  <si>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</si>
  <si>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</si>
  <si>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</si>
  <si>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</si>
  <si>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</si>
  <si>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</si>
  <si>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</si>
  <si>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</si>
  <si>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</si>
  <si>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</si>
  <si>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</si>
  <si>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</si>
  <si>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</si>
  <si>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</si>
  <si>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</si>
  <si>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</si>
  <si>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</si>
  <si>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</si>
  <si>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</si>
  <si>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</si>
  <si>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</si>
  <si>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</si>
  <si>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</si>
  <si>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</si>
  <si>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</si>
  <si>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</si>
  <si>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</si>
  <si>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</si>
  <si>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</si>
  <si>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</si>
  <si>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</si>
  <si>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</si>
  <si>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</si>
  <si>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</si>
  <si>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</si>
  <si>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</si>
  <si>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</si>
  <si>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</si>
  <si>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</si>
  <si>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</si>
  <si>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</si>
  <si>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</si>
  <si>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</si>
  <si>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</si>
  <si>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</si>
  <si>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</si>
  <si>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</si>
  <si>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</si>
  <si>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</si>
  <si>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</si>
  <si>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</si>
  <si>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</si>
  <si>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</si>
  <si>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</si>
  <si>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</si>
  <si>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</si>
  <si>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</si>
  <si>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</si>
  <si>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</si>
  <si>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</si>
  <si>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</si>
  <si>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</si>
  <si>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</si>
  <si>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</si>
  <si>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</si>
  <si>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</si>
  <si>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</si>
  <si>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</si>
  <si>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</si>
  <si>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</si>
  <si>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</si>
  <si>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</si>
  <si>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</si>
  <si>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</si>
  <si>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</si>
  <si>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</si>
  <si>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</si>
  <si>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</si>
  <si>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</si>
  <si>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</si>
  <si>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</si>
  <si>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</si>
  <si>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</si>
  <si>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</si>
  <si>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</si>
  <si>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</si>
  <si>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</si>
  <si>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</si>
  <si>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</si>
  <si>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</si>
  <si>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</si>
  <si>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</si>
  <si>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</si>
  <si>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</si>
  <si>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</si>
  <si>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</si>
  <si>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</si>
  <si>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</si>
  <si>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</si>
  <si>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</si>
  <si>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</si>
  <si>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</si>
  <si>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</si>
  <si>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</si>
  <si>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</si>
  <si>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</si>
  <si>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</si>
  <si>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</si>
  <si>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</si>
  <si>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</si>
  <si>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</si>
  <si>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</si>
  <si>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</si>
  <si>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</si>
  <si>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</si>
  <si>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</si>
  <si>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</si>
  <si>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</si>
  <si>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</si>
  <si>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</si>
  <si>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</si>
  <si>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</si>
  <si>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</si>
  <si>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</si>
  <si>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</si>
  <si>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</si>
  <si>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</si>
  <si>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</si>
  <si>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</si>
  <si>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</si>
  <si>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</si>
  <si>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</si>
  <si>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</si>
  <si>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</si>
  <si>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</si>
  <si>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</si>
  <si>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</si>
  <si>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</si>
  <si>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</si>
  <si>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</si>
  <si>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</si>
  <si>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</si>
  <si>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</si>
  <si>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</si>
  <si>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</si>
  <si>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</si>
  <si>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</si>
  <si>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</si>
  <si>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</si>
  <si>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</si>
  <si>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</si>
  <si>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</si>
  <si>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</si>
  <si>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</si>
  <si>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</si>
  <si>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</si>
  <si>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</si>
  <si>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</si>
  <si>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</si>
  <si>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</si>
  <si>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</si>
  <si>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</si>
  <si>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</si>
  <si>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</si>
  <si>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</si>
  <si>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</si>
  <si>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</si>
  <si>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</si>
  <si>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</si>
  <si>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</si>
  <si>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</si>
  <si>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</si>
  <si>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</si>
  <si>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</si>
  <si>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</si>
  <si>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</si>
  <si>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</si>
  <si>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</si>
  <si>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</si>
  <si>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</si>
  <si>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</si>
  <si>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</si>
  <si>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</si>
  <si>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</si>
  <si>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</si>
  <si>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</si>
  <si>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</si>
  <si>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</si>
  <si>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</si>
  <si>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</si>
  <si>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</si>
  <si>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</si>
  <si>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</si>
  <si>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</si>
  <si>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</si>
  <si>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</si>
  <si>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</si>
  <si>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</si>
  <si>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</si>
  <si>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</si>
  <si>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</si>
  <si>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</si>
  <si>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</si>
  <si>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</si>
  <si>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</si>
  <si>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</si>
  <si>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</si>
  <si>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</si>
  <si>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</si>
  <si>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</si>
  <si>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</si>
  <si>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</si>
  <si>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</si>
  <si>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</si>
  <si>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</si>
  <si>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</si>
  <si>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</si>
  <si>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</si>
  <si>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</si>
  <si>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</si>
  <si>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</si>
  <si>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</si>
  <si>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</si>
  <si>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</si>
  <si>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</si>
  <si>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</si>
  <si>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</si>
  <si>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</si>
  <si>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</si>
  <si>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</si>
  <si>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</si>
  <si>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</si>
  <si>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</si>
  <si>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</si>
  <si>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</si>
  <si>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</si>
  <si>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</si>
  <si>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</si>
  <si>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</si>
  <si>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</si>
  <si>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</si>
  <si>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</si>
  <si>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</si>
  <si>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</si>
  <si>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</si>
  <si>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</si>
  <si>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</si>
  <si>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</si>
  <si>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</si>
  <si>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</si>
  <si>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</si>
  <si>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</si>
  <si>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</si>
  <si>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</si>
  <si>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</si>
  <si>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</si>
  <si>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</si>
  <si>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</si>
  <si>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</si>
  <si>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</si>
  <si>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</si>
  <si>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</si>
  <si>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</si>
  <si>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</si>
  <si>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</si>
  <si>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</si>
  <si>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</si>
  <si>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</si>
  <si>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</si>
  <si>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</si>
  <si>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</si>
  <si>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</si>
  <si>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</si>
  <si>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</si>
  <si>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</si>
  <si>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</si>
  <si>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</si>
  <si>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</si>
  <si>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</si>
  <si>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</si>
  <si>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</si>
  <si>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</si>
  <si>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</si>
  <si>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</si>
  <si>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</si>
  <si>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</si>
  <si>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</si>
  <si>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</si>
  <si>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</si>
  <si>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</si>
  <si>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</si>
  <si>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</si>
  <si>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</si>
  <si>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</si>
  <si>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</si>
  <si>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</si>
  <si>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</si>
  <si>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</si>
  <si>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</si>
  <si>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</si>
  <si>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</si>
  <si>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</si>
  <si>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</si>
  <si>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</si>
  <si>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</si>
  <si>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</si>
  <si>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</si>
  <si>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</si>
  <si>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</si>
  <si>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</si>
  <si>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</si>
  <si>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</si>
  <si>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</si>
  <si>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</si>
  <si>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</si>
  <si>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</si>
  <si>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</si>
  <si>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</si>
  <si>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</si>
  <si>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</si>
  <si>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</si>
  <si>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</si>
  <si>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</si>
  <si>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</si>
  <si>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</si>
  <si>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</si>
  <si>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</si>
  <si>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</si>
  <si>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</si>
  <si>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</si>
  <si>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</si>
  <si>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</si>
  <si>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</si>
  <si>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</si>
  <si>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</si>
  <si>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</si>
  <si>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</si>
  <si>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</si>
  <si>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</si>
  <si>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</si>
  <si>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</si>
  <si>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</si>
  <si>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</si>
  <si>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</si>
  <si>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</si>
  <si>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</si>
  <si>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</si>
  <si>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</si>
  <si>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</si>
  <si>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</si>
  <si>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</si>
  <si>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</si>
  <si>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</si>
  <si>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</si>
  <si>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</si>
  <si>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</si>
  <si>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</si>
  <si>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</si>
  <si>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</si>
  <si>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</si>
  <si>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</si>
  <si>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</si>
  <si>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</si>
  <si>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</si>
  <si>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</si>
  <si>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</si>
  <si>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</si>
  <si>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</si>
  <si>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</si>
  <si>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</si>
  <si>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</si>
  <si>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</si>
  <si>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</si>
  <si>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</si>
  <si>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</si>
  <si>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</si>
  <si>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</si>
  <si>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</si>
  <si>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</si>
  <si>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</si>
  <si>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</si>
  <si>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</si>
  <si>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</si>
  <si>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</si>
  <si>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</si>
  <si>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</si>
  <si>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</si>
  <si>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</si>
  <si>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</si>
  <si>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</si>
  <si>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</si>
  <si>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</si>
  <si>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</si>
  <si>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</si>
  <si>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</si>
  <si>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</si>
  <si>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</si>
  <si>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</si>
  <si>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</si>
  <si>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</si>
  <si>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</si>
  <si>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</si>
  <si>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</si>
  <si>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</si>
  <si>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</si>
  <si>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</si>
  <si>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</si>
  <si>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</si>
  <si>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</si>
  <si>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</si>
  <si>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</si>
  <si>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</si>
  <si>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</si>
  <si>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</si>
  <si>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</si>
  <si>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</si>
  <si>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</si>
  <si>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</si>
  <si>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</si>
  <si>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</si>
  <si>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</si>
  <si>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</si>
  <si>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</si>
  <si>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</si>
  <si>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</si>
  <si>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</si>
  <si>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</si>
  <si>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</si>
  <si>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</si>
  <si>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</si>
  <si>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</si>
  <si>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</si>
  <si>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</si>
  <si>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</si>
  <si>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</si>
  <si>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</si>
  <si>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</si>
  <si>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</si>
  <si>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</si>
  <si>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</si>
  <si>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</si>
  <si>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</si>
  <si>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</si>
  <si>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</si>
  <si>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</si>
  <si>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</si>
  <si>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</si>
  <si>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</si>
  <si>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</si>
  <si>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</si>
  <si>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</si>
  <si>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</si>
  <si>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</si>
  <si>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</si>
  <si>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</si>
  <si>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</si>
  <si>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</si>
  <si>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</si>
  <si>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</si>
  <si>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</si>
  <si>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</si>
  <si>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</si>
  <si>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</si>
  <si>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</si>
  <si>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</si>
  <si>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</si>
  <si>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</si>
  <si>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</si>
  <si>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</si>
  <si>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</si>
  <si>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</si>
  <si>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</si>
  <si>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</si>
  <si>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</si>
  <si>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</si>
  <si>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</si>
  <si>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</si>
  <si>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</si>
  <si>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</si>
  <si>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</si>
  <si>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</si>
  <si>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</si>
  <si>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</si>
  <si>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</si>
  <si>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</si>
  <si>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</si>
  <si>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</si>
  <si>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</si>
  <si>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</si>
  <si>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</si>
  <si>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</si>
  <si>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</si>
  <si>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</si>
  <si>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</si>
  <si>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</si>
  <si>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</si>
  <si>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</si>
  <si>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</si>
  <si>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</si>
  <si>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</si>
  <si>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</si>
  <si>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</si>
  <si>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</si>
  <si>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</si>
  <si>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</si>
  <si>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</si>
  <si>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</si>
  <si>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</si>
  <si>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</si>
  <si>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</si>
  <si>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</si>
  <si>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</si>
  <si>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</si>
  <si>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</si>
  <si>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</si>
  <si>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</si>
  <si>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</si>
  <si>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</si>
  <si>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</si>
  <si>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</si>
  <si>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</si>
  <si>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</si>
  <si>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</si>
  <si>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</si>
  <si>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</si>
  <si>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</si>
  <si>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</si>
  <si>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</si>
  <si>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</si>
  <si>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</si>
  <si>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</si>
  <si>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</si>
  <si>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</si>
  <si>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</si>
  <si>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</si>
  <si>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</si>
  <si>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</si>
  <si>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</si>
  <si>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</si>
  <si>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</si>
  <si>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</si>
  <si>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</si>
  <si>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</si>
  <si>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</si>
  <si>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</si>
  <si>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</si>
  <si>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</si>
  <si>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</si>
  <si>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</si>
  <si>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</si>
  <si>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</si>
  <si>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</si>
  <si>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</si>
  <si>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</si>
  <si>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</si>
  <si>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</si>
  <si>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</si>
  <si>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</si>
  <si>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</si>
  <si>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</si>
  <si>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</si>
  <si>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</si>
  <si>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</si>
  <si>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</si>
  <si>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</si>
  <si>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</si>
  <si>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</si>
  <si>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</si>
  <si>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</si>
  <si>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</si>
  <si>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</si>
  <si>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</si>
  <si>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</si>
  <si>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</si>
  <si>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</si>
  <si>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</si>
  <si>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</si>
  <si>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</si>
  <si>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</si>
  <si>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</si>
  <si>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</si>
  <si>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</si>
  <si>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</si>
  <si>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</si>
  <si>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</si>
  <si>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</si>
  <si>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</si>
  <si>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</si>
  <si>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</si>
  <si>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</si>
  <si>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</si>
  <si>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</si>
  <si>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</si>
  <si>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</si>
  <si>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</si>
  <si>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</si>
  <si>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</si>
  <si>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</si>
  <si>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</si>
  <si>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</si>
  <si>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</si>
  <si>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</si>
  <si>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</si>
  <si>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</si>
  <si>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</si>
  <si>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</si>
  <si>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</si>
  <si>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</si>
  <si>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</si>
  <si>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</si>
  <si>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</si>
  <si>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</si>
  <si>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</si>
  <si>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</si>
  <si>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</si>
  <si>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</si>
  <si>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</si>
  <si>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</si>
  <si>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</si>
  <si>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</si>
  <si>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</si>
  <si>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</si>
  <si>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</si>
  <si>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</si>
  <si>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</si>
  <si>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</si>
  <si>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</si>
  <si>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</si>
  <si>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</si>
  <si>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</si>
  <si>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</si>
  <si>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</si>
  <si>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</si>
  <si>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</si>
  <si>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</si>
  <si>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</si>
  <si>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</si>
  <si>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</si>
  <si>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</si>
  <si>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</si>
  <si>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</si>
  <si>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</si>
  <si>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</si>
  <si>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</si>
  <si>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</si>
  <si>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</si>
  <si>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</si>
  <si>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</si>
  <si>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</si>
  <si>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</si>
  <si>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</si>
  <si>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</si>
  <si>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</si>
  <si>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</si>
  <si>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</si>
  <si>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</si>
  <si>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</si>
  <si>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</si>
  <si>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</si>
  <si>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</si>
  <si>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</si>
  <si>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</si>
  <si>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</si>
  <si>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</si>
  <si>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</si>
  <si>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</si>
  <si>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</si>
  <si>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</si>
  <si>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</si>
  <si>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</si>
  <si>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</si>
  <si>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</si>
  <si>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</si>
  <si>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</si>
  <si>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</si>
  <si>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</si>
  <si>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</si>
  <si>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</si>
  <si>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</si>
  <si>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</si>
  <si>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</si>
  <si>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</si>
  <si>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</si>
  <si>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</si>
  <si>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</si>
  <si>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</si>
  <si>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</si>
  <si>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</si>
  <si>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</si>
  <si>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</si>
  <si>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</si>
  <si>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</si>
  <si>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</si>
  <si>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</si>
  <si>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</si>
  <si>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</si>
  <si>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</si>
  <si>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</si>
  <si>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</si>
  <si>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</si>
  <si>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</si>
  <si>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</si>
  <si>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</si>
  <si>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</si>
  <si>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</si>
  <si>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</si>
  <si>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</si>
  <si>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</si>
  <si>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</si>
  <si>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</si>
  <si>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</si>
  <si>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</si>
  <si>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</si>
  <si>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</si>
  <si>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</si>
  <si>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</si>
  <si>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</si>
  <si>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</si>
  <si>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</si>
  <si>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</si>
  <si>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</si>
  <si>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</si>
  <si>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</si>
  <si>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</si>
  <si>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</si>
  <si>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</si>
  <si>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</si>
  <si>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</si>
  <si>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</si>
  <si>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</si>
  <si>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</si>
  <si>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</si>
  <si>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</si>
  <si>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</si>
  <si>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</si>
  <si>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</si>
  <si>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</si>
  <si>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</si>
  <si>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</si>
  <si>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</si>
  <si>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</si>
  <si>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</si>
  <si>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</si>
  <si>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</si>
  <si>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</si>
  <si>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</si>
  <si>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</si>
  <si>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</si>
  <si>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</si>
  <si>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</si>
  <si>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</si>
  <si>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</si>
  <si>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</si>
  <si>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</si>
  <si>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</si>
  <si>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</si>
  <si>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</si>
  <si>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</si>
  <si>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</si>
  <si>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</si>
  <si>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</si>
  <si>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</si>
  <si>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</si>
  <si>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</si>
  <si>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</si>
  <si>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</si>
  <si>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</si>
  <si>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</si>
  <si>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</si>
  <si>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</si>
  <si>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</si>
  <si>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</si>
  <si>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</si>
  <si>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</si>
  <si>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</si>
  <si>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</si>
  <si>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</si>
  <si>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</si>
  <si>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</si>
  <si>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</si>
  <si>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</si>
  <si>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</si>
  <si>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</si>
  <si>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</si>
  <si>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</si>
  <si>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</si>
  <si>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</si>
  <si>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</si>
  <si>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</si>
  <si>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</si>
  <si>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</si>
  <si>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</si>
  <si>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</si>
  <si>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</si>
  <si>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</si>
  <si>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</si>
  <si>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</si>
  <si>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</si>
  <si>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</si>
  <si>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</si>
  <si>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</si>
  <si>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</si>
  <si>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</si>
  <si>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</si>
  <si>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</si>
  <si>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</si>
  <si>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</si>
  <si>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</si>
  <si>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</si>
  <si>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</si>
  <si>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</si>
  <si>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</si>
  <si>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</si>
  <si>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</si>
  <si>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</si>
  <si>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</si>
  <si>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</si>
  <si>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</si>
  <si>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</si>
  <si>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</si>
  <si>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</si>
  <si>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</si>
  <si>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</si>
  <si>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</si>
  <si>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</si>
  <si>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</si>
  <si>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</si>
  <si>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</si>
  <si>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</si>
  <si>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</si>
  <si>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</si>
  <si>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</si>
  <si>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</si>
  <si>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</si>
  <si>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</si>
  <si>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</si>
  <si>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</si>
  <si>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</si>
  <si>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</si>
  <si>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</si>
  <si>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</si>
  <si>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</si>
  <si>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</si>
  <si>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</si>
  <si>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</si>
  <si>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</si>
  <si>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</si>
  <si>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</si>
  <si>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</si>
  <si>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</si>
  <si>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</si>
  <si>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</si>
  <si>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</si>
  <si>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</si>
  <si>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</si>
  <si>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</si>
  <si>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</si>
  <si>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</si>
  <si>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</si>
  <si>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</si>
  <si>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</si>
  <si>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</si>
  <si>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</si>
  <si>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</si>
  <si>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</si>
  <si>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</si>
  <si>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</si>
  <si>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</si>
  <si>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</si>
  <si>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</si>
  <si>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</si>
  <si>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</si>
  <si>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</si>
  <si>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</si>
  <si>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</si>
  <si>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</si>
  <si>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</si>
  <si>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</si>
  <si>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</si>
  <si>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</si>
  <si>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</si>
  <si>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</si>
  <si>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</si>
  <si>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</si>
  <si>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</si>
  <si>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</si>
  <si>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</si>
  <si>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</si>
  <si>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</si>
  <si>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</si>
  <si>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</si>
  <si>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</si>
  <si>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</si>
  <si>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</si>
  <si>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</si>
  <si>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</si>
  <si>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</si>
  <si>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</si>
  <si>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</si>
  <si>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</si>
  <si>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</si>
  <si>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</si>
  <si>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</si>
  <si>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</si>
  <si>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</si>
  <si>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</si>
  <si>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</si>
  <si>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</si>
  <si>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</si>
  <si>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</si>
  <si>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</si>
  <si>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</si>
  <si>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</si>
  <si>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</si>
  <si>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</si>
  <si>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</si>
  <si>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</si>
  <si>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</si>
  <si>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</si>
  <si>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</si>
  <si>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</si>
  <si>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</si>
  <si>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</si>
  <si>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</si>
  <si>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</si>
  <si>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</si>
  <si>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</si>
  <si>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</si>
  <si>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</si>
  <si>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</si>
  <si>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</si>
  <si>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</si>
  <si>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</si>
  <si>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</si>
  <si>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</si>
  <si>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</si>
  <si>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</si>
  <si>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</si>
  <si>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</si>
  <si>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</si>
  <si>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</si>
  <si>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</si>
  <si>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</si>
  <si>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</si>
  <si>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</si>
  <si>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</si>
  <si>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</si>
  <si>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</si>
  <si>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</si>
  <si>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</si>
  <si>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</si>
  <si>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</si>
  <si>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</si>
  <si>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</si>
  <si>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</si>
  <si>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</si>
  <si>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</si>
  <si>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</si>
  <si>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</si>
  <si>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</si>
  <si>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</si>
  <si>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</si>
  <si>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</si>
  <si>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</si>
  <si>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</si>
  <si>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</si>
  <si>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</si>
  <si>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</si>
  <si>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</si>
  <si>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</si>
  <si>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</si>
  <si>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</si>
  <si>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</si>
  <si>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</si>
  <si>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</si>
  <si>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</si>
  <si>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</si>
  <si>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</si>
  <si>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</si>
  <si>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</si>
  <si>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</si>
  <si>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</si>
  <si>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</si>
  <si>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</si>
  <si>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</si>
  <si>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</si>
  <si>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</si>
  <si>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</si>
  <si>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</si>
  <si>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</si>
  <si>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</si>
  <si>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</si>
  <si>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</si>
  <si>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</si>
  <si>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</si>
  <si>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</si>
  <si>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</si>
  <si>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</si>
  <si>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</si>
  <si>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</si>
  <si>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</si>
  <si>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</si>
  <si>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</si>
  <si>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</si>
  <si>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</si>
  <si>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</si>
  <si>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</si>
  <si>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</si>
  <si>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</si>
  <si>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</si>
  <si>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</si>
  <si>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</si>
  <si>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</si>
  <si>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</si>
  <si>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</si>
  <si>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</si>
  <si>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</si>
  <si>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</si>
  <si>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</si>
  <si>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</si>
  <si>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</si>
  <si>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</si>
  <si>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</si>
  <si>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</si>
  <si>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</si>
  <si>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</si>
  <si>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</si>
  <si>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</si>
  <si>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</si>
  <si>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</si>
  <si>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</si>
  <si>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</si>
  <si>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</si>
  <si>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</si>
  <si>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</si>
  <si>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</si>
  <si>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</si>
  <si>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</si>
  <si>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</si>
  <si>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</si>
  <si>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</si>
  <si>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</si>
  <si>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</si>
  <si>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</si>
  <si>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</si>
  <si>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</si>
  <si>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</si>
  <si>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</si>
  <si>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</si>
  <si>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</si>
  <si>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</si>
  <si>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</si>
  <si>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</si>
  <si>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</si>
  <si>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</si>
  <si>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</si>
  <si>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</si>
  <si>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</si>
  <si>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</si>
  <si>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</si>
  <si>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</si>
  <si>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</si>
  <si>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</si>
  <si>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</si>
  <si>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</si>
  <si>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</si>
  <si>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</si>
  <si>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</si>
  <si>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</si>
  <si>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</si>
  <si>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</si>
  <si>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</si>
  <si>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</si>
  <si>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</si>
  <si>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</si>
  <si>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</si>
  <si>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</si>
  <si>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</si>
  <si>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</si>
  <si>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</si>
  <si>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</si>
  <si>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</si>
  <si>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</si>
  <si>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</si>
  <si>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</si>
  <si>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</si>
  <si>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</si>
  <si>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</si>
  <si>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</si>
  <si>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</si>
  <si>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</si>
  <si>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</si>
  <si>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</si>
  <si>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</si>
  <si>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</si>
  <si>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</si>
  <si>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</si>
  <si>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</si>
  <si>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</si>
  <si>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</si>
  <si>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</si>
  <si>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</si>
  <si>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</si>
  <si>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</si>
  <si>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</si>
  <si>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</si>
  <si>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</si>
  <si>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</si>
  <si>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</si>
  <si>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</si>
  <si>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</si>
  <si>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</si>
  <si>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</si>
  <si>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</si>
  <si>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</si>
  <si>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</si>
  <si>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</si>
  <si>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</si>
  <si>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</si>
  <si>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</si>
  <si>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</si>
  <si>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</si>
  <si>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</si>
  <si>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</si>
  <si>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</si>
  <si>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</si>
  <si>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</si>
  <si>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</si>
  <si>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</si>
  <si>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</si>
  <si>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</si>
  <si>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</si>
  <si>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</si>
  <si>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</si>
  <si>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</si>
  <si>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</si>
  <si>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</si>
  <si>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</si>
  <si>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</si>
  <si>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</si>
  <si>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</si>
  <si>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</si>
  <si>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</si>
  <si>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</si>
  <si>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</si>
  <si>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</si>
  <si>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</si>
  <si>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</si>
  <si>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</si>
  <si>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</si>
  <si>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</si>
  <si>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</si>
  <si>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</si>
  <si>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</si>
  <si>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</si>
  <si>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</si>
  <si>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</si>
  <si>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</si>
  <si>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</si>
  <si>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</si>
  <si>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</si>
  <si>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</si>
  <si>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</si>
  <si>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</si>
  <si>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</si>
  <si>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</si>
  <si>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</si>
  <si>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</si>
  <si>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</si>
  <si>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</si>
  <si>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</si>
  <si>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</si>
  <si>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</si>
  <si>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</si>
  <si>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</si>
  <si>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</si>
  <si>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</si>
  <si>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</si>
  <si>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</si>
  <si>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</si>
  <si>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</si>
  <si>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</si>
  <si>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</si>
  <si>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</si>
  <si>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</si>
  <si>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</si>
  <si>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</si>
  <si>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</si>
  <si>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</si>
  <si>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</si>
  <si>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</si>
  <si>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</si>
  <si>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</si>
  <si>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</si>
  <si>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</si>
  <si>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</si>
  <si>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</si>
  <si>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</si>
  <si>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</si>
  <si>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</si>
  <si>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</si>
  <si>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</si>
  <si>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</si>
  <si>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</si>
  <si>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</si>
  <si>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</si>
  <si>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</si>
  <si>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</si>
  <si>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</si>
  <si>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</si>
  <si>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</si>
  <si>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</si>
  <si>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</si>
  <si>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</si>
  <si>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</si>
  <si>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</si>
  <si>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</si>
  <si>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</si>
  <si>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</si>
  <si>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</si>
  <si>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</si>
  <si>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</si>
  <si>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</si>
  <si>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</si>
  <si>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</si>
  <si>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</si>
  <si>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</si>
  <si>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</si>
  <si>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</si>
  <si>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</si>
  <si>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</si>
  <si>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</si>
  <si>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</si>
  <si>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</si>
  <si>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</si>
  <si>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</si>
  <si>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</si>
  <si>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</si>
  <si>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</si>
  <si>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</si>
  <si>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</si>
  <si>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</si>
  <si>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</si>
  <si>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</si>
  <si>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</si>
  <si>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</si>
  <si>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</si>
  <si>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</si>
  <si>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</si>
  <si>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</si>
  <si>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</si>
  <si>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</si>
  <si>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</si>
  <si>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</si>
  <si>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</si>
  <si>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</si>
  <si>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</si>
  <si>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</si>
  <si>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</si>
  <si>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</si>
  <si>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</si>
  <si>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</si>
  <si>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</si>
  <si>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</si>
  <si>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</si>
  <si>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</si>
  <si>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</si>
  <si>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</si>
  <si>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</si>
  <si>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</si>
  <si>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</si>
  <si>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</si>
  <si>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</si>
  <si>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</si>
  <si>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</si>
  <si>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</si>
  <si>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</si>
  <si>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</si>
  <si>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</si>
  <si>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</si>
  <si>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</si>
  <si>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</si>
  <si>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</si>
  <si>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</si>
  <si>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</si>
  <si>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</si>
  <si>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</si>
  <si>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</si>
  <si>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</si>
  <si>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</si>
  <si>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</si>
  <si>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</si>
  <si>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</si>
  <si>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</si>
  <si>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</si>
  <si>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</si>
  <si>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</si>
  <si>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</si>
  <si>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</si>
  <si>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</si>
  <si>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</si>
  <si>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</si>
  <si>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</si>
  <si>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</si>
  <si>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</si>
  <si>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</si>
  <si>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</si>
  <si>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</si>
  <si>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</si>
  <si>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</si>
  <si>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</si>
  <si>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</si>
  <si>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</si>
  <si>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</si>
  <si>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</si>
  <si>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</si>
  <si>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</si>
  <si>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</si>
  <si>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</si>
  <si>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</si>
  <si>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</si>
  <si>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</si>
  <si>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</si>
  <si>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</si>
  <si>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</si>
  <si>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</si>
  <si>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</si>
  <si>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</si>
  <si>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</si>
  <si>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</si>
  <si>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</si>
  <si>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</si>
  <si>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</si>
  <si>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</si>
  <si>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</si>
  <si>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</si>
  <si>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</si>
  <si>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</si>
  <si>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</si>
  <si>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</si>
  <si>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</si>
  <si>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</si>
  <si>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</si>
  <si>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</si>
  <si>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</si>
  <si>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</si>
  <si>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</si>
  <si>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</si>
  <si>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</si>
  <si>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</si>
  <si>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</si>
  <si>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</si>
  <si>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</si>
  <si>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</si>
  <si>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</si>
  <si>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</si>
  <si>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</si>
  <si>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</si>
  <si>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</si>
  <si>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</si>
  <si>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</si>
  <si>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</si>
  <si>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</si>
  <si>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</si>
  <si>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</si>
  <si>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</si>
  <si>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</si>
  <si>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</si>
  <si>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</si>
  <si>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</si>
  <si>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</si>
  <si>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</si>
  <si>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</si>
  <si>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</si>
  <si>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</si>
  <si>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</si>
  <si>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</si>
  <si>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</si>
  <si>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</si>
  <si>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</si>
  <si>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</si>
  <si>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</si>
  <si>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</si>
  <si>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</si>
  <si>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</si>
  <si>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</si>
  <si>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</si>
  <si>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</si>
  <si>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</si>
  <si>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</si>
  <si>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</si>
  <si>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</si>
  <si>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</si>
  <si>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</si>
  <si>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</si>
  <si>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</si>
  <si>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</si>
  <si>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</si>
  <si>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</si>
  <si>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</si>
  <si>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</si>
  <si>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</si>
  <si>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</si>
  <si>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</si>
  <si>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</si>
  <si>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</si>
  <si>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</si>
  <si>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</si>
  <si>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</si>
  <si>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</si>
  <si>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</si>
  <si>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</si>
  <si>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</si>
  <si>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</si>
  <si>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</si>
  <si>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</si>
  <si>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</si>
  <si>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</si>
  <si>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</si>
  <si>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</si>
  <si>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</si>
  <si>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</si>
  <si>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</si>
  <si>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</si>
  <si>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</si>
  <si>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</si>
  <si>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</si>
  <si>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</si>
  <si>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</si>
  <si>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</si>
  <si>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</si>
  <si>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</si>
  <si>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</si>
  <si>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</si>
  <si>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</si>
  <si>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</si>
  <si>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</si>
  <si>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</si>
  <si>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</si>
  <si>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</si>
  <si>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</si>
  <si>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</si>
  <si>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</si>
  <si>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</si>
  <si>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</si>
  <si>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</si>
  <si>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</si>
  <si>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</si>
  <si>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</si>
  <si>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</si>
  <si>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</si>
  <si>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</si>
  <si>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</si>
  <si>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</si>
  <si>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</si>
  <si>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</si>
  <si>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</si>
  <si>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</si>
  <si>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</si>
  <si>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</si>
  <si>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</si>
  <si>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</si>
  <si>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</si>
  <si>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</si>
  <si>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</si>
  <si>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</si>
  <si>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</si>
  <si>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</si>
  <si>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</si>
  <si>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</si>
  <si>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</si>
  <si>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</si>
  <si>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</si>
  <si>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</si>
  <si>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</si>
  <si>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</si>
  <si>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</si>
  <si>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</si>
  <si>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</si>
  <si>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</si>
  <si>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</si>
  <si>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</si>
  <si>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</si>
  <si>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</si>
  <si>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</si>
  <si>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</si>
  <si>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</si>
  <si>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</si>
  <si>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</si>
  <si>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</si>
  <si>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</si>
  <si>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</si>
  <si>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</si>
  <si>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</si>
  <si>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</si>
  <si>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</si>
  <si>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</si>
  <si>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</si>
  <si>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</si>
  <si>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</si>
  <si>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</si>
  <si>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</si>
  <si>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</si>
  <si>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</si>
  <si>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</si>
  <si>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</si>
  <si>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</si>
  <si>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</si>
  <si>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</si>
  <si>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</si>
  <si>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</si>
  <si>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</si>
  <si>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</si>
  <si>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</si>
  <si>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</si>
  <si>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</si>
  <si>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</si>
  <si>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</si>
  <si>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</si>
  <si>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</si>
  <si>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</si>
  <si>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</si>
  <si>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</si>
  <si>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</si>
  <si>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</si>
  <si>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</si>
  <si>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</si>
  <si>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</si>
  <si>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</si>
  <si>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</si>
  <si>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</si>
  <si>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</si>
  <si>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</si>
  <si>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</si>
  <si>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</si>
  <si>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</si>
  <si>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</si>
  <si>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</si>
  <si>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</si>
  <si>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</si>
  <si>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</si>
  <si>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</si>
  <si>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</si>
  <si>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</si>
  <si>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</si>
  <si>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</si>
  <si>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</si>
  <si>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</si>
  <si>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</si>
  <si>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</si>
  <si>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</si>
  <si>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</si>
  <si>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</si>
  <si>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</si>
  <si>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</si>
  <si>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</si>
  <si>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</si>
  <si>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</si>
  <si>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</si>
  <si>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</si>
  <si>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</si>
  <si>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</si>
  <si>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</si>
  <si>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</si>
  <si>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</si>
  <si>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</si>
  <si>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</si>
  <si>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</si>
  <si>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</si>
  <si>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</si>
  <si>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</si>
  <si>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</si>
  <si>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</si>
  <si>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</si>
  <si>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</si>
  <si>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</si>
  <si>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</si>
  <si>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</si>
  <si>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</si>
  <si>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</si>
  <si>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</si>
  <si>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</si>
  <si>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</si>
  <si>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</si>
  <si>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</si>
  <si>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</si>
  <si>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</si>
  <si>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</si>
  <si>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</si>
  <si>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</si>
  <si>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</si>
  <si>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</si>
  <si>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</si>
  <si>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</si>
  <si>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</si>
  <si>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</si>
  <si>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</si>
  <si>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</si>
  <si>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</si>
  <si>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</si>
  <si>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</si>
  <si>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</si>
  <si>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</si>
  <si>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</si>
  <si>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</si>
  <si>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</si>
  <si>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</si>
  <si>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</si>
  <si>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</si>
  <si>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</si>
  <si>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</si>
  <si>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</si>
  <si>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</si>
  <si>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</si>
  <si>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</si>
  <si>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</si>
  <si>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</si>
  <si>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</si>
  <si>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</si>
  <si>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</si>
  <si>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</si>
  <si>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</si>
  <si>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</si>
  <si>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</si>
  <si>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</si>
  <si>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</si>
  <si>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</si>
  <si>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</si>
  <si>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</si>
  <si>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</si>
  <si>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</si>
  <si>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</si>
  <si>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</si>
  <si>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</si>
  <si>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</si>
  <si>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</si>
  <si>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</si>
  <si>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</si>
  <si>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</si>
  <si>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</si>
  <si>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</si>
  <si>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</si>
  <si>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</si>
  <si>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</si>
  <si>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</si>
  <si>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</si>
  <si>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</si>
  <si>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</si>
  <si>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</si>
  <si>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</si>
  <si>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</si>
  <si>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</si>
  <si>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</si>
  <si>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</si>
  <si>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</si>
  <si>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</si>
  <si>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</si>
  <si>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</si>
  <si>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</si>
  <si>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</si>
  <si>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</si>
  <si>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</si>
  <si>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</si>
  <si>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</si>
  <si>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</si>
  <si>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</si>
  <si>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</si>
  <si>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</si>
  <si>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</si>
  <si>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</si>
  <si>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</si>
  <si>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</si>
  <si>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</si>
  <si>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</si>
  <si>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</si>
  <si>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</si>
  <si>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</si>
  <si>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</si>
  <si>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</si>
  <si>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</si>
  <si>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</si>
  <si>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</si>
  <si>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</si>
  <si>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</si>
  <si>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</si>
  <si>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</si>
  <si>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</si>
  <si>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</si>
  <si>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</si>
  <si>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</si>
  <si>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</si>
  <si>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</si>
  <si>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</si>
  <si>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</si>
  <si>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</si>
  <si>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</si>
  <si>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</si>
  <si>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</si>
  <si>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</si>
  <si>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</si>
  <si>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</si>
  <si>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</si>
  <si>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</si>
  <si>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</si>
  <si>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</si>
  <si>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</si>
  <si>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</si>
  <si>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</si>
  <si>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</si>
  <si>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</si>
  <si>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</si>
  <si>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</si>
  <si>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</si>
  <si>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</si>
  <si>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</si>
  <si>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</si>
  <si>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</si>
  <si>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</si>
  <si>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</si>
  <si>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</si>
  <si>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</si>
  <si>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</si>
  <si>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</si>
  <si>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</si>
  <si>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</si>
  <si>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</si>
  <si>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</si>
  <si>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</si>
  <si>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</si>
  <si>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</si>
  <si>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</si>
  <si>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</si>
  <si>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</si>
  <si>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</si>
  <si>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</si>
  <si>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</si>
  <si>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</si>
  <si>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</si>
  <si>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</si>
  <si>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</si>
  <si>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</si>
  <si>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</si>
  <si>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</si>
  <si>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</si>
  <si>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</si>
  <si>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</si>
  <si>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</si>
  <si>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</si>
  <si>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</si>
  <si>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</si>
  <si>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</si>
  <si>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</si>
  <si>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</si>
  <si>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</si>
  <si>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</si>
  <si>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</si>
  <si>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</si>
  <si>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</si>
  <si>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</si>
  <si>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</si>
  <si>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</si>
  <si>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</si>
  <si>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</si>
  <si>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</si>
  <si>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</si>
  <si>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</si>
  <si>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</si>
  <si>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</si>
  <si>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</si>
  <si>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</si>
  <si>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</si>
  <si>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</si>
  <si>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</si>
  <si>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</si>
  <si>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</si>
  <si>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</si>
  <si>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</si>
  <si>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</si>
  <si>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</si>
  <si>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</si>
  <si>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</si>
  <si>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</si>
  <si>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</si>
  <si>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</si>
  <si>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</si>
  <si>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</si>
  <si>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</si>
  <si>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</si>
  <si>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</si>
  <si>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</si>
  <si>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</si>
  <si>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</si>
  <si>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</si>
  <si>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</si>
  <si>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</si>
  <si>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</si>
  <si>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</si>
  <si>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</si>
  <si>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</si>
  <si>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</si>
  <si>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</si>
  <si>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</si>
  <si>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</si>
  <si>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</si>
  <si>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</si>
  <si>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</si>
  <si>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</si>
  <si>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</si>
  <si>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</si>
  <si>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</si>
  <si>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</si>
  <si>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</si>
  <si>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</si>
  <si>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</si>
  <si>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</si>
  <si>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</si>
  <si>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</si>
  <si>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</si>
  <si>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</si>
  <si>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</si>
  <si>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</si>
  <si>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</si>
  <si>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</si>
  <si>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</si>
  <si>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</si>
  <si>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</si>
  <si>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</si>
  <si>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</si>
  <si>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</si>
  <si>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</si>
  <si>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</si>
  <si>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</si>
  <si>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</si>
  <si>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</si>
  <si>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</si>
  <si>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</si>
  <si>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</si>
  <si>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</si>
  <si>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</si>
  <si>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</si>
  <si>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</si>
  <si>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</si>
  <si>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</si>
  <si>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</si>
  <si>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</si>
  <si>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</si>
  <si>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</si>
  <si>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</si>
  <si>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</si>
  <si>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</si>
  <si>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</si>
  <si>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</si>
  <si>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</si>
  <si>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</si>
  <si>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</si>
  <si>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</si>
  <si>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</si>
  <si>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</si>
  <si>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</si>
  <si>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</si>
  <si>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</si>
  <si>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</si>
  <si>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</si>
  <si>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</si>
  <si>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</si>
  <si>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</si>
  <si>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</si>
  <si>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</si>
  <si>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</si>
  <si>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</si>
  <si>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</si>
  <si>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</si>
  <si>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</si>
  <si>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</si>
  <si>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</si>
  <si>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</si>
  <si>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</si>
  <si>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</si>
  <si>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</si>
  <si>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</si>
  <si>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</si>
  <si>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</si>
  <si>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</si>
  <si>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</si>
  <si>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</si>
  <si>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</si>
  <si>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</si>
  <si>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</si>
  <si>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</si>
  <si>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</si>
  <si>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</si>
  <si>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</si>
  <si>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</si>
  <si>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</si>
  <si>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</si>
  <si>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</si>
  <si>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</si>
  <si>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</si>
  <si>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</si>
  <si>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</si>
  <si>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</si>
  <si>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</si>
  <si>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</si>
  <si>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</si>
  <si>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</si>
  <si>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</si>
  <si>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</si>
  <si>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</si>
  <si>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</si>
  <si>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</si>
  <si>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</si>
  <si>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</si>
  <si>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</si>
  <si>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</si>
  <si>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</si>
  <si>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</si>
  <si>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</si>
  <si>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</si>
  <si>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</si>
  <si>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</si>
  <si>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</si>
  <si>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</si>
  <si>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</si>
  <si>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</si>
  <si>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</si>
  <si>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</si>
  <si>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</si>
  <si>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</si>
  <si>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</si>
  <si>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</si>
  <si>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</si>
  <si>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</si>
  <si>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</si>
  <si>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</si>
  <si>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</si>
  <si>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</si>
  <si>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</si>
  <si>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</si>
  <si>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</si>
  <si>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</si>
  <si>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</si>
  <si>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</si>
  <si>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</si>
  <si>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</si>
  <si>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</si>
  <si>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</si>
  <si>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</si>
  <si>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</si>
  <si>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</si>
  <si>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</si>
  <si>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</si>
  <si>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</si>
  <si>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</si>
  <si>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</si>
  <si>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</si>
  <si>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</si>
  <si>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</si>
  <si>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</si>
  <si>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</si>
  <si>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</si>
  <si>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</si>
  <si>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</si>
  <si>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</si>
  <si>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</si>
  <si>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</si>
  <si>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</si>
  <si>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</si>
  <si>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</si>
  <si>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</si>
  <si>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</si>
  <si>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</si>
  <si>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</si>
  <si>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</si>
  <si>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</si>
  <si>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</si>
  <si>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</si>
  <si>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</si>
  <si>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</si>
  <si>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</si>
  <si>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</si>
  <si>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</si>
  <si>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</si>
  <si>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</si>
  <si>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</si>
  <si>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</si>
  <si>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</si>
  <si>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</si>
  <si>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</si>
  <si>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</si>
  <si>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</si>
  <si>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</si>
  <si>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</si>
  <si>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</si>
  <si>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</si>
  <si>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</si>
  <si>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</si>
  <si>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</si>
  <si>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</si>
  <si>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</si>
  <si>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</si>
  <si>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</si>
  <si>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</si>
  <si>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</si>
  <si>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</si>
  <si>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</si>
  <si>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</si>
  <si>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</si>
  <si>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</si>
  <si>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</si>
  <si>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</si>
  <si>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</si>
  <si>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</si>
  <si>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</si>
  <si>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</si>
  <si>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</si>
  <si>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</si>
  <si>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</si>
  <si>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</si>
  <si>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</si>
  <si>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</si>
  <si>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</si>
  <si>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</si>
  <si>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</si>
  <si>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</si>
  <si>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</si>
  <si>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</si>
  <si>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</si>
  <si>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</si>
  <si>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</si>
  <si>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</si>
  <si>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</si>
  <si>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</si>
  <si>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</si>
  <si>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</si>
  <si>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</si>
  <si>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</si>
  <si>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</si>
  <si>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</si>
  <si>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</si>
  <si>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</si>
  <si>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</si>
  <si>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</si>
  <si>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</si>
  <si>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</si>
  <si>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</si>
  <si>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</si>
  <si>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</si>
  <si>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</si>
  <si>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</si>
  <si>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</si>
  <si>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</si>
  <si>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</si>
  <si>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</si>
  <si>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</si>
  <si>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</si>
  <si>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</si>
  <si>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</si>
  <si>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</si>
  <si>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</si>
  <si>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</si>
  <si>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</si>
  <si>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</si>
  <si>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</si>
  <si>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</si>
  <si>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</si>
  <si>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</si>
  <si>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</si>
  <si>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</si>
  <si>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</si>
  <si>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</si>
  <si>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</si>
  <si>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</si>
  <si>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</si>
  <si>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</si>
  <si>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</si>
  <si>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</si>
  <si>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</si>
  <si>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</si>
  <si>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</si>
  <si>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</si>
  <si>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</si>
  <si>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</si>
  <si>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</si>
  <si>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</si>
  <si>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</si>
  <si>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</si>
  <si>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</si>
  <si>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</si>
  <si>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</si>
  <si>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</si>
  <si>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</si>
  <si>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</si>
  <si>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</si>
  <si>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</si>
  <si>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</si>
  <si>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</si>
  <si>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</si>
  <si>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</si>
  <si>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</si>
  <si>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</si>
  <si>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</si>
  <si>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</si>
  <si>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</si>
  <si>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</si>
  <si>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</si>
  <si>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</si>
  <si>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</si>
  <si>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</si>
  <si>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</si>
  <si>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</si>
  <si>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</si>
  <si>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</si>
  <si>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</si>
  <si>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</si>
  <si>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</si>
  <si>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</si>
  <si>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</si>
  <si>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</si>
  <si>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</si>
  <si>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</si>
  <si>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</si>
  <si>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</si>
  <si>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</si>
  <si>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</si>
  <si>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</si>
  <si>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</si>
  <si>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</si>
  <si>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</si>
  <si>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</si>
  <si>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</si>
  <si>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</si>
  <si>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</si>
  <si>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</si>
  <si>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</si>
  <si>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</si>
  <si>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</si>
  <si>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</si>
  <si>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</si>
  <si>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</si>
  <si>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</si>
  <si>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</si>
  <si>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</si>
  <si>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</si>
  <si>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</si>
  <si>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</si>
  <si>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</si>
  <si>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</si>
  <si>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</si>
  <si>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</si>
  <si>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</si>
  <si>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</si>
  <si>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</si>
  <si>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</si>
  <si>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</si>
  <si>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</si>
  <si>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</si>
  <si>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</si>
  <si>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</si>
  <si>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</si>
  <si>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</si>
  <si>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</si>
  <si>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</si>
  <si>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</si>
  <si>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</si>
  <si>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</si>
  <si>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</si>
  <si>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</si>
  <si>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</si>
  <si>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</si>
  <si>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</si>
  <si>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</si>
  <si>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</si>
  <si>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</si>
  <si>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</si>
  <si>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</si>
  <si>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</si>
  <si>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</si>
  <si>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</si>
  <si>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</si>
  <si>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</si>
  <si>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</si>
  <si>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</si>
  <si>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</si>
  <si>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</si>
  <si>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</si>
  <si>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</si>
  <si>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</si>
  <si>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</si>
  <si>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</si>
  <si>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</si>
  <si>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</si>
  <si>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</si>
  <si>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</si>
  <si>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</si>
  <si>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</si>
  <si>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</si>
  <si>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</si>
  <si>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</si>
  <si>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</si>
  <si>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</si>
  <si>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</si>
  <si>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</si>
  <si>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</si>
  <si>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</si>
  <si>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</si>
  <si>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</si>
  <si>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</si>
  <si>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</si>
  <si>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</si>
  <si>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</si>
  <si>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</si>
  <si>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</si>
  <si>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</si>
  <si>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</si>
  <si>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</si>
  <si>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</si>
  <si>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</si>
  <si>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</si>
  <si>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</si>
  <si>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</si>
  <si>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</si>
  <si>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</si>
  <si>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</si>
  <si>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</si>
  <si>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</si>
  <si>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</si>
  <si>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</si>
  <si>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</si>
  <si>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</si>
  <si>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</si>
  <si>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</si>
  <si>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</si>
  <si>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</si>
  <si>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</si>
  <si>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</si>
  <si>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</si>
  <si>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</si>
  <si>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</si>
  <si>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</si>
  <si>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</si>
  <si>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</si>
  <si>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</si>
  <si>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</si>
  <si>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</si>
  <si>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</si>
  <si>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</si>
  <si>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</si>
  <si>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</si>
  <si>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</si>
  <si>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</si>
  <si>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</si>
  <si>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</si>
  <si>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</si>
  <si>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</si>
  <si>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</si>
  <si>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</si>
  <si>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</si>
  <si>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</si>
  <si>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</si>
  <si>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</si>
  <si>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</si>
  <si>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</si>
  <si>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</si>
  <si>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</si>
  <si>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</si>
  <si>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</si>
  <si>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</si>
  <si>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</si>
  <si>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</si>
  <si>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</si>
  <si>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</si>
  <si>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</si>
  <si>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</si>
  <si>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</si>
  <si>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</si>
  <si>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</si>
  <si>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</si>
  <si>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</si>
  <si>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</si>
  <si>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</si>
  <si>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</si>
  <si>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</si>
  <si>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</si>
  <si>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</si>
  <si>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</si>
  <si>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</si>
  <si>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</si>
  <si>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</si>
  <si>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</si>
  <si>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</si>
  <si>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</si>
  <si>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</si>
  <si>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</si>
  <si>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</si>
  <si>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</si>
  <si>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</si>
  <si>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</si>
  <si>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</si>
  <si>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</si>
  <si>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</si>
  <si>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</si>
  <si>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</si>
  <si>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</si>
  <si>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</si>
  <si>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</si>
  <si>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</si>
  <si>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</si>
  <si>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</si>
  <si>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</si>
  <si>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</si>
  <si>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</si>
  <si>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</si>
  <si>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</si>
  <si>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</si>
  <si>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</si>
  <si>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</si>
  <si>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</si>
  <si>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</si>
  <si>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</si>
  <si>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</si>
  <si>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</si>
  <si>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</si>
  <si>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</si>
  <si>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</si>
  <si>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</si>
  <si>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</si>
  <si>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</si>
  <si>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</si>
  <si>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</si>
  <si>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</si>
  <si>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</si>
  <si>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</si>
  <si>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</si>
  <si>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</si>
  <si>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</si>
  <si>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</si>
  <si>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</si>
  <si>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</si>
  <si>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</si>
  <si>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</si>
  <si>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</si>
  <si>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</si>
  <si>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</si>
  <si>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</si>
  <si>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</si>
  <si>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</si>
  <si>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</si>
  <si>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</si>
  <si>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</si>
  <si>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</si>
  <si>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</si>
  <si>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</si>
  <si>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</si>
  <si>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</si>
  <si>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</si>
  <si>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</si>
  <si>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</si>
  <si>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</si>
  <si>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</si>
  <si>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</si>
  <si>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</si>
  <si>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</si>
  <si>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</si>
  <si>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</si>
  <si>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</si>
  <si>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</si>
  <si>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</si>
  <si>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</si>
  <si>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</si>
  <si>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</si>
  <si>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</si>
  <si>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</si>
  <si>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</si>
  <si>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</si>
  <si>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</si>
  <si>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</si>
  <si>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</si>
  <si>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</si>
  <si>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</si>
  <si>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</si>
  <si>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</si>
  <si>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</si>
  <si>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</si>
  <si>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</si>
  <si>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</si>
  <si>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</si>
  <si>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</si>
  <si>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</si>
  <si>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</si>
  <si>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</si>
  <si>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</si>
  <si>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</si>
  <si>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</si>
  <si>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</si>
  <si>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</si>
  <si>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</si>
  <si>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</si>
  <si>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</si>
  <si>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</si>
  <si>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</si>
  <si>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</si>
  <si>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</si>
  <si>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</si>
  <si>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</si>
  <si>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</si>
  <si>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</si>
  <si>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</si>
  <si>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</si>
  <si>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</si>
  <si>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</si>
  <si>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</si>
  <si>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</si>
  <si>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</si>
  <si>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</si>
  <si>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</si>
  <si>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</si>
  <si>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</si>
  <si>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</si>
  <si>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</si>
  <si>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</si>
  <si>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</si>
  <si>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</si>
  <si>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</si>
  <si>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</si>
  <si>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</si>
  <si>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</si>
  <si>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</si>
  <si>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</si>
  <si>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</si>
  <si>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</si>
  <si>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</si>
  <si>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</si>
  <si>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</si>
  <si>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</si>
  <si>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</si>
  <si>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</si>
  <si>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</si>
  <si>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</si>
  <si>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</si>
  <si>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</si>
  <si>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</si>
  <si>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</si>
  <si>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</si>
  <si>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</si>
  <si>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</si>
  <si>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</si>
  <si>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</si>
  <si>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</si>
  <si>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</si>
  <si>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</si>
  <si>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</si>
  <si>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</si>
  <si>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</si>
  <si>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</si>
  <si>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</si>
  <si>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</si>
  <si>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</si>
  <si>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</si>
  <si>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</si>
  <si>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</si>
  <si>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</si>
  <si>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</si>
  <si>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</si>
  <si>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</si>
  <si>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</si>
  <si>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</si>
  <si>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</si>
  <si>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</si>
  <si>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</si>
  <si>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</si>
  <si>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</si>
  <si>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</si>
  <si>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</si>
  <si>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</si>
  <si>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</si>
  <si>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</si>
  <si>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</si>
  <si>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</si>
  <si>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</si>
  <si>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</si>
  <si>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</si>
  <si>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</si>
  <si>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</si>
  <si>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</si>
  <si>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</si>
  <si>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</si>
  <si>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</si>
  <si>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</si>
  <si>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</si>
  <si>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</si>
  <si>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</si>
  <si>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</si>
  <si>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</si>
  <si>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</si>
  <si>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</si>
  <si>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</si>
  <si>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</si>
  <si>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</si>
  <si>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</si>
  <si>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</si>
  <si>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</si>
  <si>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</si>
  <si>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</si>
  <si>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</si>
  <si>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</si>
  <si>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</si>
  <si>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</si>
  <si>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</si>
  <si>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</si>
  <si>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</si>
  <si>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</si>
  <si>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</si>
  <si>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</si>
  <si>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</si>
  <si>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</si>
  <si>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</si>
  <si>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</si>
  <si>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</si>
  <si>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</si>
  <si>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</si>
  <si>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</si>
  <si>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</si>
  <si>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</si>
  <si>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</si>
  <si>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</si>
  <si>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</si>
  <si>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</si>
  <si>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</si>
  <si>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</si>
  <si>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</si>
  <si>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</si>
  <si>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</si>
  <si>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</si>
  <si>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</si>
  <si>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</si>
  <si>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</si>
  <si>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</si>
  <si>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</si>
  <si>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</si>
  <si>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</si>
  <si>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</si>
  <si>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</si>
  <si>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</si>
  <si>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</si>
  <si>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</si>
  <si>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</si>
  <si>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</si>
  <si>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</si>
  <si>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</si>
  <si>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</si>
  <si>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</si>
  <si>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</si>
  <si>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</si>
  <si>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</si>
  <si>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</si>
  <si>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</si>
  <si>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</si>
  <si>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</si>
  <si>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</si>
  <si>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</si>
  <si>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</si>
  <si>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</si>
  <si>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</si>
  <si>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</si>
  <si>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</si>
  <si>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</si>
  <si>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</si>
  <si>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</si>
  <si>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</si>
  <si>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</si>
  <si>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</si>
  <si>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</si>
  <si>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</si>
  <si>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</si>
  <si>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</si>
  <si>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</si>
  <si>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</si>
  <si>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</si>
  <si>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</si>
  <si>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</si>
  <si>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</si>
  <si>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</si>
  <si>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</si>
  <si>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</si>
  <si>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</si>
  <si>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</si>
  <si>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</si>
  <si>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</si>
  <si>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</si>
  <si>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</si>
  <si>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</si>
  <si>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</si>
  <si>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</si>
  <si>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</si>
  <si>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</si>
  <si>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</si>
  <si>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</si>
  <si>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</si>
  <si>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</si>
  <si>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</si>
  <si>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</si>
  <si>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</si>
  <si>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</si>
  <si>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</si>
  <si>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</si>
  <si>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</si>
  <si>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</si>
  <si>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</si>
  <si>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</si>
  <si>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</si>
  <si>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</si>
  <si>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</si>
  <si>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</si>
  <si>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</si>
  <si>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</si>
  <si>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</si>
  <si>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</si>
  <si>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</si>
  <si>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</si>
  <si>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</si>
  <si>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</si>
  <si>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</si>
  <si>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</si>
  <si>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</si>
  <si>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</si>
  <si>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</si>
  <si>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</si>
  <si>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</si>
  <si>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</si>
  <si>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</si>
  <si>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</si>
  <si>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</si>
  <si>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</si>
  <si>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</si>
  <si>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</si>
  <si>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</si>
  <si>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</si>
  <si>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</si>
  <si>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</si>
  <si>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</si>
  <si>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</si>
  <si>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</si>
  <si>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</si>
  <si>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</si>
  <si>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</si>
  <si>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</si>
  <si>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</si>
  <si>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</si>
  <si>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</si>
  <si>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</si>
  <si>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</si>
  <si>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</si>
  <si>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</si>
  <si>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</si>
  <si>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</si>
  <si>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</si>
  <si>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</si>
  <si>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</si>
  <si>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</si>
  <si>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</si>
  <si>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</si>
  <si>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</si>
  <si>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</si>
  <si>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</si>
  <si>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</si>
  <si>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</si>
  <si>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</si>
  <si>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</si>
  <si>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</si>
  <si>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</si>
  <si>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</si>
  <si>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</si>
  <si>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</si>
  <si>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</si>
  <si>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</si>
  <si>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</si>
  <si>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</si>
  <si>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</si>
  <si>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</si>
  <si>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</si>
  <si>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</si>
  <si>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</si>
  <si>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</si>
  <si>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</si>
  <si>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</si>
  <si>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</si>
  <si>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</si>
  <si>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</si>
  <si>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</si>
  <si>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</si>
  <si>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</si>
  <si>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</si>
  <si>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</si>
  <si>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</si>
  <si>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</si>
  <si>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</si>
  <si>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</si>
  <si>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</si>
  <si>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</si>
  <si>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</si>
  <si>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</si>
  <si>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</si>
  <si>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</si>
  <si>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</si>
  <si>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</si>
  <si>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</si>
  <si>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</si>
  <si>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</si>
  <si>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</si>
  <si>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</si>
  <si>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</si>
  <si>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</si>
  <si>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</si>
  <si>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</si>
  <si>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</si>
  <si>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</si>
  <si>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</si>
  <si>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</si>
  <si>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</si>
  <si>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</si>
  <si>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</si>
  <si>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</si>
  <si>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</si>
  <si>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</si>
  <si>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</si>
  <si>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</si>
  <si>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</si>
  <si>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</si>
  <si>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</si>
  <si>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</si>
  <si>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</si>
  <si>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</si>
  <si>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</si>
  <si>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</si>
  <si>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</si>
  <si>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</si>
  <si>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</si>
  <si>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</si>
  <si>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</si>
  <si>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</si>
  <si>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</si>
  <si>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</si>
  <si>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</si>
  <si>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</si>
  <si>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</si>
  <si>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</si>
  <si>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</si>
  <si>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</si>
  <si>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</si>
  <si>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</si>
  <si>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</si>
  <si>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</si>
  <si>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</si>
  <si>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</si>
  <si>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</si>
  <si>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</si>
  <si>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</si>
  <si>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</si>
  <si>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</si>
  <si>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</si>
  <si>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</si>
  <si>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</si>
  <si>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</si>
  <si>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</si>
  <si>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</si>
  <si>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</si>
  <si>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</si>
  <si>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</si>
  <si>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</si>
  <si>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</si>
  <si>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</si>
  <si>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</si>
  <si>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</si>
  <si>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</si>
  <si>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</si>
  <si>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</si>
  <si>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</si>
  <si>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</si>
  <si>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</si>
  <si>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</si>
  <si>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</si>
  <si>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</si>
  <si>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</si>
  <si>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</si>
  <si>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</si>
  <si>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</si>
  <si>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</si>
  <si>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</si>
  <si>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</si>
  <si>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</si>
  <si>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</si>
  <si>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</si>
  <si>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</si>
  <si>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</si>
  <si>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</si>
  <si>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</si>
  <si>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</si>
  <si>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</si>
  <si>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</si>
  <si>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</si>
  <si>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</si>
  <si>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</si>
  <si>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</si>
  <si>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</si>
  <si>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</si>
  <si>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</si>
  <si>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</si>
  <si>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</si>
  <si>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</si>
  <si>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</si>
  <si>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</si>
  <si>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</si>
  <si>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</si>
  <si>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</si>
  <si>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</si>
  <si>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</si>
  <si>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</si>
  <si>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</si>
  <si>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</si>
  <si>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</si>
  <si>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</si>
  <si>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</si>
  <si>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</si>
  <si>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</si>
  <si>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</si>
  <si>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</si>
  <si>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</si>
  <si>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</si>
  <si>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</si>
  <si>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</si>
  <si>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</si>
  <si>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</si>
  <si>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</si>
  <si>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</si>
  <si>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</si>
  <si>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</si>
  <si>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</si>
  <si>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</si>
  <si>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</si>
  <si>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</si>
  <si>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</si>
  <si>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</si>
  <si>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</si>
  <si>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</si>
  <si>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</si>
  <si>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</si>
  <si>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</si>
  <si>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</si>
  <si>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</si>
  <si>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</si>
  <si>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</si>
  <si>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</si>
  <si>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</si>
  <si>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</si>
  <si>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</si>
  <si>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</si>
  <si>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</si>
  <si>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</si>
  <si>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</si>
  <si>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</si>
  <si>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</si>
  <si>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</si>
  <si>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</si>
  <si>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</si>
  <si>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</si>
  <si>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</si>
  <si>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</si>
  <si>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</si>
  <si>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</si>
  <si>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</si>
  <si>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</si>
  <si>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</si>
  <si>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</si>
  <si>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</si>
  <si>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</si>
  <si>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</si>
  <si>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</si>
  <si>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</si>
  <si>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</si>
  <si>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</si>
  <si>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</si>
  <si>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</si>
  <si>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</si>
  <si>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</si>
  <si>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</si>
  <si>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</si>
  <si>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</si>
  <si>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</si>
  <si>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</si>
  <si>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</si>
  <si>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</si>
  <si>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</si>
  <si>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</si>
  <si>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</si>
  <si>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</si>
  <si>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</si>
  <si>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</si>
  <si>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</si>
  <si>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</si>
  <si>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</si>
  <si>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</si>
  <si>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</si>
  <si>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</si>
  <si>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</si>
  <si>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</si>
  <si>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</si>
  <si>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</si>
  <si>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</si>
  <si>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</si>
  <si>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</si>
  <si>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</si>
  <si>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</si>
  <si>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</si>
  <si>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</si>
  <si>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</si>
  <si>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</si>
  <si>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</si>
  <si>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</si>
  <si>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</si>
  <si>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</si>
  <si>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</si>
  <si>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</si>
  <si>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</si>
  <si>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</si>
  <si>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</si>
  <si>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</si>
  <si>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</si>
  <si>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</si>
  <si>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</si>
  <si>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</si>
  <si>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</si>
  <si>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</si>
  <si>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</si>
  <si>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</si>
  <si>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</si>
  <si>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</si>
  <si>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</si>
  <si>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</si>
  <si>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</si>
  <si>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</si>
  <si>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</si>
  <si>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</si>
  <si>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</si>
  <si>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</si>
  <si>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</si>
  <si>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</si>
  <si>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</si>
  <si>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</si>
  <si>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</si>
  <si>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</si>
  <si>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</si>
  <si>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</si>
  <si>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</si>
  <si>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</si>
  <si>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</si>
  <si>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</si>
  <si>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</si>
  <si>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</si>
  <si>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</si>
  <si>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</si>
  <si>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</si>
  <si>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</si>
  <si>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</si>
  <si>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</si>
  <si>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</si>
  <si>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</si>
  <si>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</si>
  <si>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</si>
  <si>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</si>
  <si>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</si>
  <si>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</si>
  <si>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</si>
  <si>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</si>
  <si>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</si>
  <si>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</si>
  <si>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</si>
  <si>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</si>
  <si>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</si>
  <si>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</si>
  <si>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</si>
  <si>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</si>
  <si>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</si>
  <si>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</si>
  <si>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</si>
  <si>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</si>
  <si>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</si>
  <si>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</si>
  <si>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</si>
  <si>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</si>
  <si>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</si>
  <si>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</si>
  <si>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</si>
  <si>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</si>
  <si>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</si>
  <si>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</si>
  <si>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</si>
  <si>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</si>
  <si>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</si>
  <si>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</si>
  <si>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</si>
  <si>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</si>
  <si>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</si>
  <si>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</si>
  <si>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</si>
  <si>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</si>
  <si>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</si>
  <si>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</si>
  <si>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</si>
  <si>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</si>
  <si>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</si>
  <si>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</si>
  <si>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</si>
  <si>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</si>
  <si>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</si>
  <si>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</si>
  <si>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</si>
  <si>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</si>
  <si>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</si>
  <si>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</si>
  <si>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</si>
  <si>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</si>
  <si>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</si>
  <si>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</si>
  <si>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</si>
  <si>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</si>
  <si>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</si>
  <si>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</si>
  <si>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</si>
  <si>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</si>
  <si>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PCM-20251001-00000414</t>
  </si>
  <si>
    <t>team moved need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</si>
  <si>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</si>
  <si>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</si>
  <si>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</si>
  <si>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</si>
  <si>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</si>
  <si>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</si>
  <si>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</si>
  <si>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</si>
  <si>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</si>
  <si>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</si>
  <si>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</si>
  <si>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</si>
  <si>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</si>
  <si>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</si>
  <si>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</si>
  <si>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</si>
  <si>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</si>
  <si>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</si>
  <si>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</si>
  <si>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</si>
  <si>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</si>
  <si>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</si>
  <si>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</si>
  <si>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</si>
  <si>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</si>
  <si>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</si>
  <si>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</si>
  <si>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</si>
  <si>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</si>
  <si>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</si>
  <si>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</si>
  <si>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</si>
  <si>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</si>
  <si>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</si>
  <si>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</si>
  <si>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</si>
  <si>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</si>
  <si>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</si>
  <si>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</si>
  <si>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</si>
  <si>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</si>
  <si>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</si>
  <si>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</si>
  <si>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</si>
  <si>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</si>
  <si>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</si>
  <si>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</si>
  <si>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</si>
  <si>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</si>
  <si>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</si>
  <si>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</si>
  <si>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</si>
  <si>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</si>
  <si>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</si>
  <si>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</si>
  <si>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</si>
  <si>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</si>
  <si>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</si>
  <si>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</si>
  <si>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</si>
  <si>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</si>
  <si>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</si>
  <si>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</si>
  <si>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</si>
  <si>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</si>
  <si>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</si>
  <si>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</si>
  <si>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</si>
  <si>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</si>
  <si>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</si>
  <si>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</si>
  <si>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</si>
  <si>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</si>
  <si>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</si>
  <si>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</si>
  <si>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</si>
  <si>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</si>
  <si>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</si>
  <si>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</si>
  <si>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</si>
  <si>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</si>
  <si>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</si>
  <si>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</si>
  <si>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</si>
  <si>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</si>
  <si>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</si>
  <si>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</si>
  <si>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</si>
  <si>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120 mins</t>
  </si>
  <si>
    <t>PCM-20251001-00000339</t>
  </si>
  <si>
    <t>site was access night &amp; ETA 20 min</t>
  </si>
  <si>
    <t>PCM-20251001-00000482</t>
  </si>
  <si>
    <t>site was access night &amp; ETA 15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</si>
  <si>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</si>
  <si>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</si>
  <si>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</si>
  <si>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</si>
  <si>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</si>
  <si>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</si>
  <si>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/60 min</t>
  </si>
  <si>
    <t xml:space="preserve">no pcm </t>
  </si>
  <si>
    <t xml:space="preserve">was access night usf area / 70 min </t>
  </si>
  <si>
    <t>usf0694</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</si>
  <si>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</si>
  <si>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</si>
  <si>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</si>
  <si>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</si>
  <si>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</si>
  <si>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</si>
  <si>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</si>
  <si>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</si>
  <si>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</si>
  <si>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</si>
  <si>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25 mins</t>
  </si>
  <si>
    <t>PCM-20251001-00000509</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</si>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</sst>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2">
    <sortCondition ref="H1:H8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4" totalsRowShown="0" headerRowDxfId="15" dataDxfId="14" headerRowBorderDxfId="12" tableBorderDxfId="13">
  <autoFilter ref="A1:L3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268.33793946759397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14.71695567129791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13689</v>
      </c>
      <c r="E4" s="65" t="s">
        <v>38964</v>
      </c>
      <c r="F4" s="66">
        <v>45931.223090277781</v>
      </c>
      <c r="G4" s="67">
        <f ca="1">IFERROR(NOW()-F4,"")</f>
        <v>6.3275115739088506E-2</v>
      </c>
      <c r="H4" s="66">
        <v>45931.217997685184</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45931.28636539352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45931.28636539352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45931.28636539352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45931.28636539352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45931.28636539352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45931.28636539352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45931.28636539352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45931.28636539352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45931.28636539352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45931.28636539352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45931.28636539352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45931.28636539352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45931.28636539352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45931.28636539352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45931.28636539352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45931.28636539352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45931.28636539352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45931.28636539352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45931.28636539352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45931.28636539352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45931.28636539352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45931.28636539352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45931.28636539352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45931.28636539352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45931.28636539352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45931.28636539352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45931.28636539352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45931.28636539352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45931.28636539352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45931.28636539352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45931.28636539352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45931.28636539352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45931.28636539352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45931.28636539352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45931.28636539352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45931.28636539352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45931.28636539352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45931.28636539352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45931.28636539352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45931.28636539352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45931.28636539352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45931.28636539352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45931.28636539352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45931.28636539352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45931.28636539352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45931.28636539352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45931.28636539352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45931.28636539352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45931.28636539352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45931.28636539352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45931.28636539352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45931.28636539352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45931.28636539352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45931.28636539352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45931.28636539352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45931.28636539352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45931.28636539352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45931.28636539352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45931.28636539352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45931.28636539352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45931.28636539352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45931.28636539352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45931.28636539352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45931.28636539352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45931.28636539352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45931.28636539352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45931.28636539352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45931.28636539352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45931.28636539352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45931.28636539352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45931.28636539352</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45931.28636539352</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45931.28636539352</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45931.28636539352</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45931.28636539352</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45931.28636539352</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45931.28636539352</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45931.28636539352</v>
      </c>
      <c r="H82" s="68"/>
      <c r="I82" s="73" t="str">
        <f>IFERROR(VLOOKUP(D82,DB!A:F,6,0),"")</f>
        <v/>
      </c>
      <c r="J82" s="73" t="str">
        <f>IFERROR(VLOOKUP(D82,DB!A:G,7,0),"")</f>
        <v/>
      </c>
      <c r="K82" s="69"/>
      <c r="L82" s="70" t="str">
        <f>IFERROR(VLOOKUP(D82,DB!A:I,9,0),"")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239.63458298610931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124.55928206018871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106.28652743055864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8.0607982638903195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0.27369178240769543</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0.10737233796680812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39062</v>
      </c>
      <c r="B9" s="18" t="str">
        <f>IFERROR(VLOOKUP(D9,DB!A:K,11,0),"")</f>
        <v>R2</v>
      </c>
      <c r="C9" s="18">
        <v>1</v>
      </c>
      <c r="D9" s="18" t="s">
        <v>29280</v>
      </c>
      <c r="E9" s="131" t="s">
        <v>38964</v>
      </c>
      <c r="F9" s="132">
        <v>45931.251909722225</v>
      </c>
      <c r="G9" s="133">
        <f ca="1">IFERROR(NOW()-F9,"-")</f>
        <v>3.4455671295290813E-2</v>
      </c>
      <c r="H9" s="132">
        <v>45931.246111111112</v>
      </c>
      <c r="I9" s="18" t="str">
        <f>IFERROR(VLOOKUP(D9,DB!A:F,6,0),"")</f>
        <v>Power cube</v>
      </c>
      <c r="J9" s="18" t="str">
        <f>IFERROR(VLOOKUP(D9,DB!A:G,7,0),"")</f>
        <v>Good</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5"/>
      <c r="E10" s="131"/>
      <c r="F10" s="132"/>
      <c r="G10" s="133">
        <f ca="1">IFERROR(NOW()-F10,"-")</f>
        <v>45931.28636539352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45931.28636539352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45931.28636539352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45931.28636539352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45931.28636539352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45931.28636539352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45931.28636539352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45931.28636539352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45931.28636539352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45931.28636539352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45931.28636539352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45931.28636539352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45931.28636539352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45931.28636539352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45931.28636539352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45931.28636539352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45931.28636539352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45931.28636539352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45931.28636539352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45931.28636539352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45931.28636539352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45931.28636539352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45931.28636539352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45931.28636539352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45931.28636539352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45931.28636539352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45931.28636539352</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45931.28636539352</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45931.28636539352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45931.28636539352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45931.28636539352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45931.28636539352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45931.28636539352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45931.28636539352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45931.28636539352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45931.28636539352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45931.28636539352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45931.28636539352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45931.28636539352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45931.28636539352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45931.28636539352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45931.28636539352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45931.28636539352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45931.28636539352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45931.28636539352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45931.28636539352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45931.28636539352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45931.28636539352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45931.28636539352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45931.28636539352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45931.28636539352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45931.28636539352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45931.28636539352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45931.28636539352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45931.28636539352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45931.28636539352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45931.28636539352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45931.28636539352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45931.28636539352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45931.28636539352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45931.28636539352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45931.28636539352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45931.28636539352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45931.28636539352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45931.28636539352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45931.28636539352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45931.28636539352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45931.28636539352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45931.28636539352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45931.28636539352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45931.28636539352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45931.28636539352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45931.28636539352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45931.28636539352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45931.28636539352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45931.28636539352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45931.28636539352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45931.28636539352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45931.28636539352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45931.28636539352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45931.28636539352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45931.28636539352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45931.28636539352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45931.28636539352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45931.28636539352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45931.28636539352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45931.28636539352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45931.28636539352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45931.28636539352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45931.28636539352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45931.28636539352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45931.28636539352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45931.28636539352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45931.28636539352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45931.28636539352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45931.28636539352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45931.28636539352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45931.28636539352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45931.28636539352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45931.28636539352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45931.28636539352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45931.28636539352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45931.28636539352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45931.28636539352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45931.28636539352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45931.28636539352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45931.28636539352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45931.28636539352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45931.28636539352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45931.28636539352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45931.28636539352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45931.28636539352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45931.28636539352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45931.28636539352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45931.28636539352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45931.28636539352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45931.28636539352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45931.28636539352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45931.28636539352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45931.28636539352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45931.28636539352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45931.28636539352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45931.28636539352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45931.28636539352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45931.28636539352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45931.28636539352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45931.28636539352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45931.28636539352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45931.28636539352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45931.28636539352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45931.28636539352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45931.28636539352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45931.28636539352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45931.28636539352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45931.28636539352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45931.28636539352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45931.28636539352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45931.28636539352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45931.28636539352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45931.28636539352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45931.28636539352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45931.28636539352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45931.28636539352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45931.28636539352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45931.28636539352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45931.28636539352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45931.28636539352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45931.28636539352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45931.28636539352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45931.28636539352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45931.28636539352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45931.28636539352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45931.28636539352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45931.28636539352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45931.28636539352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45931.28636539352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45931.28636539352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45931.28636539352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45931.28636539352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45931.28636539352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45931.28636539352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45931.28636539352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45931.28636539352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45931.28636539352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45931.28636539352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45931.28636539352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45931.28636539352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45931.28636539352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45931.28636539352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45931.28636539352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45931.28636539352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45931.28636539352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45931.28636539352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45931.28636539352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45931.28636539352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45931.28636539352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45931.28636539352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45931.28636539352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45931.28636539352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45931.28636539352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45931.28636539352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45931.28636539352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45931.28636539352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45931.28636539352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45931.28636539352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45931.28636539352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45931.28636539352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45931.28636539352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45931.28636539352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45931.28636539352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45931.28636539352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45931.28636539352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45931.28636539352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45931.28636539352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45931.28636539352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45931.28636539352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45931.28636539352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45931.28636539352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45931.28636539352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45931.28636539352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45931.28636539352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45931.28636539352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45931.28636539352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45931.28636539352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45931.28636539352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45931.28636539352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45931.28636539352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45931.28636539352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45931.28636539352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45931.28636539352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45931.28636539352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45931.28636539352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45931.28636539352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45931.28636539352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45931.28636539352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45931.28636539352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45931.28636539352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45931.28636539352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45931.28636539352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45931.28636539352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45931.28636539352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45931.28636539352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45931.28636539352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45931.28636539352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45931.28636539352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45931.28636539352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45931.28636539352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45931.28636539352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45931.28636539352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45931.28636539352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45931.28636539352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45931.28636539352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45931.28636539352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45931.28636539352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45931.28636539352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45931.28636539352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45931.28636539352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45931.28636539352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45931.28636539352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45931.28636539352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45931.28636539352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45931.28636539352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45931.28636539352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45931.28636539352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45931.28636539352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45931.28636539352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45931.28636539352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45931.28636539352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45931.28636539352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45931.28636539352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45931.28636539352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45931.28636539352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45931.28636539352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45931.28636539352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45931.28636539352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45931.28636539352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45931.28636539352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45931.28636539352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45931.28636539352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45931.28636539352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45931.28636539352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45931.28636539352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45931.28636539352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45931.28636539352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45931.28636539352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45931.28636539352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45931.28636539352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45931.28636539352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45931.28636539352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45931.28636539352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45931.28636539352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45931.28636539352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45931.28636539352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45931.28636539352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45931.28636539352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45931.28636539352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45931.28636539352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45931.28636539352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45931.28636539352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45931.28636539352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45931.28636539352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45931.28636539352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45931.28636539352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45931.28636539352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45931.28636539352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45931.28636539352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45931.28636539352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45931.28636539352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45931.28636539352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45931.28636539352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45931.28636539352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45931.28636539352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45931.28636539352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45931.28636539352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45931.28636539352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45931.28636539352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45931.28636539352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45931.28636539352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45931.28636539352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45931.28636539352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45931.28636539352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45931.28636539352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45931.28636539352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45931.28636539352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45931.28636539352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45931.28636539352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45931.28636539352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45931.28636539352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45931.28636539352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45931.28636539352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45931.28636539352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45931.28636539352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45931.28636539352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45931.28636539352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45931.28636539352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45931.28636539352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45931.28636539352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45931.28636539352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45931.28636539352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45931.28636539352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45931.28636539352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45931.28636539352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45931.28636539352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45931.28636539352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45931.28636539352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45931.28636539352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45931.28636539352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45931.28636539352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45931.28636539352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45931.28636539352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45931.28636539352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45931.28636539352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45931.28636539352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45931.28636539352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45931.28636539352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45931.28636539352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45931.28636539352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45931.28636539352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45931.28636539352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45931.28636539352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45931.28636539352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45931.28636539352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45931.28636539352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45931.28636539352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45931.28636539352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45931.28636539352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45931.28636539352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45931.28636539352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45931.28636539352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45931.28636539352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45931.28636539352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45931.28636539352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45931.28636539352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45931.28636539352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45931.28636539352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45931.28636539352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45931.28636539352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45931.28636539352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45931.28636539352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45931.28636539352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45931.28636539352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45931.28636539352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45931.28636539352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45931.28636539352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45931.28636539352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45931.28636539352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45931.28636539352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45931.28636539352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45931.28636539352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45931.28636539352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45931.28636539352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45931.28636539352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45931.28636539352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45931.28636539352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45931.28636539352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45931.28636539352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45931.28636539352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45931.28636539352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45931.28636539352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45931.28636539352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45931.28636539352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45931.28636539352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45931.28636539352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45931.28636539352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45931.28636539352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45931.28636539352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45931.28636539352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45931.28636539352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45931.28636539352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45931.28636539352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45931.28636539352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45931.28636539352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45931.28636539352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45931.28636539352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45931.28636539352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45931.28636539352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45931.28636539352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45931.28636539352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45931.28636539352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45931.28636539352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45931.28636539352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45931.28636539352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45931.28636539352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45931.28636539352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45931.28636539352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45931.28636539352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45931.28636539352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45931.28636539352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45931.28636539352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45931.28636539352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45931.28636539352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45931.28636539352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45931.28636539352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45931.28636539352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45931.28636539352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45931.28636539352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45931.28636539352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45931.28636539352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45931.28636539352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45931.28636539352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45931.28636539352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45931.28636539352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45931.28636539352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45931.28636539352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45931.28636539352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45931.28636539352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45931.28636539352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45931.28636539352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45931.28636539352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45931.28636539352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45931.28636539352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45931.28636539352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45931.28636539352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45931.28636539352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45931.28636539352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45931.28636539352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45931.28636539352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45931.28636539352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45931.28636539352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45931.28636539352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45931.28636539352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45931.28636539352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45931.28636539352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45931.28636539352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45931.28636539352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45931.28636539352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45931.28636539352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45931.28636539352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45931.28636539352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45931.28636539352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45931.28636539352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45931.28636539352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45931.28636539352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45931.28636539352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45931.28636539352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45931.28636539352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45931.28636539352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45931.28636539352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45931.28636539352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45931.28636539352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45931.28636539352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45931.28636539352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45931.28636539352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45931.28636539352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45931.28636539352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45931.28636539352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45931.28636539352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45931.28636539352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45931.28636539352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45931.28636539352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45931.28636539352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45931.28636539352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45931.28636539352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45931.28636539352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45931.28636539352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45931.28636539352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45931.28636539352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45931.28636539352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45931.28636539352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45931.28636539352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45931.28636539352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45931.28636539352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45931.28636539352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45931.28636539352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45931.28636539352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45931.28636539352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45931.28636539352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45931.28636539352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45931.28636539352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45931.28636539352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45931.28636539352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45931.28636539352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45931.28636539352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45931.28636539352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45931.28636539352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45931.28636539352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45931.28636539352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45931.28636539352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45931.28636539352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45931.28636539352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45931.28636539352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45931.28636539352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45931.28636539352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45931.28636539352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45931.28636539352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45931.28636539352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45931.28636539352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45931.28636539352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45931.28636539352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45931.28636539352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45931.28636539352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45931.28636539352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45931.28636539352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45931.28636539352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45931.28636539352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45931.28636539352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45931.28636539352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45931.28636539352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45931.28636539352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45931.28636539352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45931.28636539352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45931.28636539352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45931.28636539352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45931.28636539352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45931.28636539352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45931.28636539352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45931.28636539352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45931.28636539352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45931.28636539352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45931.28636539352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45931.28636539352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45931.28636539352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45931.28636539352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45931.28636539352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45931.28636539352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45931.28636539352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45931.28636539352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45931.28636539352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45931.28636539352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45931.28636539352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45931.28636539352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45931.28636539352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45931.28636539352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45931.28636539352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45931.28636539352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45931.28636539352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45931.28636539352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45931.28636539352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45931.28636539352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45931.28636539352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45931.28636539352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45931.28636539352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45931.28636539352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45931.28636539352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45931.28636539352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45931.28636539352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45931.28636539352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45931.28636539352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45931.28636539352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45931.28636539352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45931.28636539352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45931.28636539352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45931.28636539352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45931.28636539352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45931.28636539352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45931.28636539352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45931.28636539352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45931.28636539352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45931.28636539352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45931.28636539352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45931.28636539352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45931.28636539352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45931.28636539352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45931.28636539352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45931.28636539352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45931.28636539352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45931.28636539352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45931.28636539352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45931.28636539352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45931.28636539352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45931.28636539352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45931.28636539352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45931.28636539352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45931.28636539352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45931.28636539352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45931.28636539352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45931.28636539352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45931.28636539352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45931.28636539352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45931.28636539352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45931.28636539352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45931.28636539352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45931.28636539352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45931.28636539352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45931.28636539352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45931.28636539352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45931.28636539352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45931.28636539352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45931.28636539352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45931.28636539352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45931.28636539352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45931.28636539352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45931.28636539352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45931.28636539352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45931.28636539352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45931.28636539352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45931.28636539352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45931.28636539352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45931.28636539352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45931.28636539352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45931.28636539352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45931.28636539352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45931.28636539352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45931.28636539352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45931.28636539352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45931.28636539352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45931.28636539352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45931.28636539352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45931.28636539352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45931.28636539352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45931.28636539352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45931.28636539352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45931.28636539352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45931.28636539352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45931.28636539352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45931.28636539352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45931.28636539352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45931.28636539352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45931.28636539352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45931.28636539352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45931.28636539352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45931.28636539352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45931.28636539352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45931.28636539352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45931.28636539352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45931.28636539352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45931.28636539352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45931.28636539352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45931.28636539352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45931.28636539352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45931.28636539352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45931.28636539352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45931.28636539352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45931.28636539352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45931.28636539352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45931.28636539352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45931.28636539352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45931.28636539352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45931.28636539352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45931.28636539352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45931.28636539352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45931.28636539352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45931.28636539352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45931.28636539352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45931.28636539352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45931.28636539352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45931.28636539352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45931.28636539352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45931.28636539352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45931.28636539352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45931.28636539352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45931.28636539352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45931.28636539352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45931.28636539352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45931.28636539352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45931.28636539352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45931.28636539352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45931.28636539352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45931.28636539352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45931.28636539352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45931.28636539352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45931.28636539352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45931.28636539352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45931.28636539352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45931.28636539352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45931.28636539352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45931.28636539352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45931.28636539352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45931.28636539352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45931.28636539352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45931.28636539352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45931.28636539352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45931.28636539352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45931.28636539352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45931.28636539352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45931.28636539352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45931.28636539352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45931.28636539352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45931.28636539352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45931.28636539352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45931.28636539352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45931.28636539352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45931.28636539352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45931.28636539352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45931.28636539352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45931.28636539352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45931.28636539352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45931.28636539352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45931.28636539352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45931.28636539352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45931.28636539352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45931.28636539352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45931.28636539352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45931.28636539352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45931.28636539352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45931.28636539352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45931.28636539352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45931.28636539352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45931.28636539352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45931.28636539352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45931.28636539352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45931.28636539352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45931.28636539352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45931.28636539352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45931.28636539352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45931.28636539352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45931.28636539352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45931.28636539352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45931.28636539352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45931.28636539352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45931.28636539352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45931.28636539352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45931.28636539352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45931.28636539352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45931.28636539352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45931.28636539352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45931.28636539352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45931.28636539352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45931.28636539352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45931.28636539352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45931.28636539352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45931.28636539352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45931.28636539352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45931.28636539352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45931.28636539352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45931.28636539352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45931.28636539352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45931.28636539352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45931.28636539352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45931.28636539352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45931.28636539352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45931.28636539352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45931.28636539352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45931.28636539352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45931.28636539352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45931.28636539352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45931.28636539352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45931.28636539352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45931.28636539352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45931.28636539352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45931.28636539352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45931.28636539352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45931.28636539352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45931.28636539352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45931.28636539352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45931.28636539352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45931.28636539352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45931.28636539352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45931.28636539352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45931.28636539352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45931.28636539352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45931.28636539352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45931.28636539352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45931.28636539352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45931.28636539352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45931.28636539352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45931.28636539352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45931.28636539352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45931.28636539352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45931.28636539352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45931.28636539352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45931.28636539352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45931.28636539352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45931.28636539352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45931.28636539352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45931.28636539352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45931.28636539352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45931.28636539352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45931.28636539352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45931.28636539352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45931.28636539352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45931.28636539352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45931.28636539352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45931.28636539352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45931.28636539352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45931.28636539352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45931.28636539352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45931.28636539352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45931.28636539352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45931.28636539352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45931.28636539352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45931.28636539352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45931.28636539352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45931.28636539352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45931.28636539352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45931.28636539352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45931.28636539352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45931.28636539352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45931.28636539352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45931.28636539352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45931.28636539352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45931.28636539352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45931.28636539352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45931.28636539352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45931.28636539352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45931.28636539352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45931.28636539352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45931.28636539352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45931.28636539352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45931.28636539352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45931.28636539352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45931.28636539352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45931.28636539352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45931.28636539352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45931.28636539352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45931.28636539352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45931.28636539352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45931.28636539352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45931.28636539352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45931.28636539352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45931.28636539352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45931.28636539352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45931.28636539352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45931.28636539352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45931.28636539352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45931.28636539352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45931.28636539352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45931.28636539352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45931.28636539352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45931.28636539352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45931.28636539352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45931.28636539352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45931.28636539352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45931.28636539352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45931.28636539352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45931.28636539352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45931.28636539352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45931.28636539352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45931.28636539352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45931.28636539352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45931.28636539352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45931.28636539352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45931.28636539352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45931.28636539352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45931.28636539352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45931.28636539352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45931.28636539352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45931.28636539352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45931.28636539352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45931.28636539352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45931.28636539352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45931.28636539352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45931.28636539352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45931.28636539352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45931.28636539352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45931.28636539352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45931.28636539352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45931.28636539352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45931.28636539352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45931.28636539352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45931.28636539352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45931.28636539352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45931.28636539352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45931.28636539352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45931.28636539352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45931.28636539352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45931.28636539352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45931.28636539352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45931.28636539352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45931.28636539352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45931.28636539352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45931.28636539352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45931.28636539352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45931.28636539352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45931.28636539352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45931.28636539352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45931.28636539352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45931.28636539352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45931.28636539352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45931.28636539352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45931.28636539352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45931.28636539352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45931.28636539352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45931.28636539352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45931.28636539352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45931.28636539352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45931.28636539352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45931.28636539352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45931.28636539352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45931.28636539352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45931.28636539352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45931.28636539352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45931.28636539352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45931.28636539352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45931.28636539352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45931.28636539352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45931.28636539352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45931.28636539352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45931.28636539352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45931.28636539352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45931.28636539352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45931.28636539352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45931.28636539352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45931.28636539352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45931.28636539352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45931.28636539352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45931.28636539352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45931.28636539352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45931.28636539352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45931.28636539352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45931.28636539352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45931.28636539352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45931.28636539352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45931.28636539352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45931.28636539352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45931.28636539352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45931.28636539352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45931.28636539352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45931.28636539352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45931.28636539352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45931.28636539352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45931.28636539352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45931.28636539352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45931.28636539352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45931.28636539352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45931.28636539352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45931.28636539352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45931.28636539352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45931.28636539352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45931.28636539352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45931.28636539352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45931.28636539352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45931.28636539352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45931.28636539352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45931.28636539352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45931.28636539352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45931.28636539352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45931.28636539352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45931.28636539352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45931.28636539352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45931.28636539352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45931.28636539352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45931.28636539352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45931.28636539352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45931.28636539352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45931.28636539352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45931.28636539352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45931.28636539352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45931.28636539352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45931.28636539352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45931.28636539352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45931.28636539352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45931.28636539352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45931.28636539352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45931.28636539352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45931.28636539352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45931.28636539352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45931.28636539352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45931.28636539352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45931.28636539352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45931.28636539352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45931.28636539352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45931.28636539352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45931.28636539352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45931.28636539352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45931.28636539352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45931.28636539352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45931.28636539352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45931.28636539352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45931.28636539352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45931.28636539352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45931.28636539352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45931.28636539352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45931.28636539352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45931.28636539352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45931.28636539352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45931.28636539352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45931.28636539352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45931.28636539352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45931.28636539352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45931.28636539352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45931.28636539352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45931.28636539352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45931.28636539352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45931.28636539352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45931.28636539352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45931.28636539352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45931.28636539352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45931.28636539352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45931.28636539352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45931.28636539352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45931.28636539352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45931.28636539352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45931.28636539352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45931.28636539352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45931.28636539352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45931.28636539352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45931.28636539352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45931.28636539352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45931.28636539352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45931.28636539352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45931.28636539352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45931.28636539352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45931.28636539352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45931.28636539352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45931.28636539352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45931.28636539352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45931.28636539352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45931.28636539352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45931.28636539352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45931.28636539352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45931.28636539352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45931.28636539352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45931.28636539352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45931.28636539352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45931.28636539352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45931.28636539352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45931.28636539352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45931.28636539352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45931.28636539352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45931.28636539352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45931.28636539352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45931.28636539352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45931.28636539352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45931.28636539352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45931.28636539352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45931.28636539352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45931.28636539352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45931.28636539352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45931.28636539352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45931.28636539352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45931.28636539352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45931.28636539352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45931.28636539352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45931.28636539352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45931.28636539352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45931.28636539352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45931.28636539352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45931.28636539352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45931.28636539352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45931.28636539352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45931.28636539352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45931.28636539352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45931.28636539352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45931.28636539352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45931.28636539352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45931.28636539352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45931.28636539352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45931.28636539352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45931.28636539352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45931.28636539352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45931.28636539352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45931.28636539352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45931.28636539352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45931.28636539352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45931.28636539352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45931.28636539352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45931.28636539352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45931.28636539352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45931.28636539352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45931.28636539352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45931.28636539352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45931.28636539352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45931.28636539352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45931.28636539352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45931.28636539352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45931.28636539352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45931.28636539352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45931.28636539352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45931.28636539352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45931.28636539352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45931.28636539352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45931.28636539352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45931.28636539352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45931.28636539352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45931.28636539352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45931.28636539352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45931.28636539352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45931.28636539352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45931.28636539352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45931.28636539352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45931.28636539352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45931.28636539352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45931.28636539352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45931.28636539352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45931.28636539352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45931.28636539352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45931.28636539352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45931.28636539352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45931.28636539352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45931.28636539352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45931.28636539352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45931.28636539352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45931.28636539352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45931.28636539352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45931.28636539352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45931.28636539352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45931.28636539352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45931.28636539352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45931.28636539352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45931.28636539352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45931.28636539352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45931.28636539352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45931.28636539352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45931.28636539352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45931.28636539352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45931.28636539352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45931.28636539352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45931.28636539352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45931.28636539352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45931.28636539352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45931.28636539352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45931.28636539352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45931.28636539352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45931.28636539352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45931.28636539352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45931.28636539352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45931.28636539352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45931.28636539352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45931.28636539352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45931.28636539352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45931.28636539352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45931.28636539352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45931.28636539352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45931.28636539352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45931.28636539352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45931.28636539352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45931.28636539352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45931.28636539352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45931.28636539352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45931.28636539352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45931.28636539352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45931.28636539352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45931.28636539352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45931.28636539352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45931.28636539352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45931.28636539352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45931.28636539352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45931.28636539352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45931.28636539352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45931.28636539352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45931.28636539352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45931.28636539352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45931.28636539352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45931.28636539352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45931.28636539352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45931.28636539352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45931.28636539352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45931.28636539352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45931.28636539352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45931.28636539352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45931.28636539352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45931.28636539352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45931.28636539352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45931.28636539352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45931.28636539352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45931.28636539352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45931.28636539352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45931.28636539352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45931.28636539352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45931.28636539352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45931.28636539352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45931.28636539352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45931.28636539352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45931.28636539352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45931.28636539352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45931.28636539352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45931.28636539352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45931.28636539352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45931.28636539352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45931.28636539352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45931.28636539352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45931.28636539352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45931.28636539352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45931.28636539352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45931.28636539352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45931.28636539352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45931.28636539352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45931.28636539352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45931.28636539352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45931.28636539352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45931.28636539352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45931.28636539352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45931.28636539352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45931.28636539352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45931.28636539352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45931.28636539352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45931.28636539352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45931.28636539352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45931.28636539352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45931.28636539352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45931.28636539352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45931.28636539352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45931.28636539352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45931.28636539352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45931.28636539352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45931.28636539352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45931.28636539352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45931.28636539352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45931.28636539352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45931.28636539352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45931.28636539352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45931.28636539352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45931.28636539352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45931.28636539352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45931.28636539352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45931.28636539352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45931.28636539352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45931.28636539352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45931.28636539352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45931.28636539352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45931.28636539352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45931.28636539352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45931.28636539352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45931.28636539352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45931.28636539352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45931.28636539352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45931.28636539352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45931.28636539352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45931.28636539352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45931.28636539352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45931.28636539352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45931.28636539352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45931.28636539352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45931.28636539352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45931.28636539352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45931.28636539352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45931.28636539352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45931.28636539352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45931.28636539352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45931.28636539352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45931.28636539352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45931.28636539352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45931.28636539352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45931.28636539352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45931.28636539352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45931.28636539352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45931.28636539352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45931.28636539352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45931.28636539352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45931.28636539352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45931.28636539352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45931.28636539352</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45931.28636539352</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45931.28636539352</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45931.28636539352</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45931.28636539352</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45931.28636539352</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227.80564780092391</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0.39608761574345408</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1</v>
      </c>
      <c r="D4" s="107" t="s">
        <v>35912</v>
      </c>
      <c r="E4" s="112" t="s">
        <v>38964</v>
      </c>
      <c r="F4" s="113">
        <v>45931.165520833332</v>
      </c>
      <c r="G4" s="114">
        <f ca="1">IFERROR(NOW()-F4,"")</f>
        <v>0.12084456018783385</v>
      </c>
      <c r="H4" s="113">
        <v>45931.159699074073</v>
      </c>
      <c r="I4" s="110" t="str">
        <f>IFERROR(VLOOKUP(D4,DB!A:F,6,0),"")</f>
        <v>Generator-SG</v>
      </c>
      <c r="J4" s="110" t="str">
        <f>IFERROR(VLOOKUP(D4,DB!A:G,7,0),"")</f>
        <v>Dead</v>
      </c>
      <c r="K4" s="115" t="s">
        <v>39070</v>
      </c>
      <c r="L4" s="107" t="str">
        <f>IFERROR(VLOOKUP(D4,DB!A:I,9,0),"")</f>
        <v>Latis</v>
      </c>
    </row>
    <row r="5" spans="1:16" ht="15" customHeight="1">
      <c r="A5" s="110" t="s">
        <v>39071</v>
      </c>
      <c r="B5" s="110" t="str">
        <f>IFERROR(VLOOKUP(D5,DB!A:K,11,0),"")</f>
        <v>R4</v>
      </c>
      <c r="C5" s="111">
        <v>1</v>
      </c>
      <c r="D5" s="107" t="s">
        <v>35166</v>
      </c>
      <c r="E5" s="112" t="s">
        <v>38964</v>
      </c>
      <c r="F5" s="113"/>
      <c r="G5" s="114">
        <f ca="1">IFERROR(NOW()-F5,"")</f>
        <v>45931.28636539352</v>
      </c>
      <c r="H5" s="113">
        <v>45931.141423611109</v>
      </c>
      <c r="I5" s="110" t="str">
        <f>IFERROR(VLOOKUP(D5,DB!A:F,6,0),"")</f>
        <v>Generator-SG</v>
      </c>
      <c r="J5" s="110" t="str">
        <f>IFERROR(VLOOKUP(D5,DB!A:G,7,0),"")</f>
        <v>No BB Shifted</v>
      </c>
      <c r="K5" s="115" t="s">
        <v>39072</v>
      </c>
      <c r="L5" s="107" t="str">
        <f>IFERROR(VLOOKUP(D5,DB!A:I,9,0),"")</f>
        <v>Latis</v>
      </c>
    </row>
    <row r="6" spans="1:16" ht="15" customHeight="1">
      <c r="A6" s="110"/>
      <c r="B6" s="110" t="str">
        <f>IFERROR(VLOOKUP(D6,DB!A:K,11,0),"")</f>
        <v>R4</v>
      </c>
      <c r="C6" s="111"/>
      <c r="D6" s="107" t="s">
        <v>39073</v>
      </c>
      <c r="E6" s="112"/>
      <c r="F6" s="113"/>
      <c r="G6" s="114">
        <f ca="1">IFERROR(NOW()-F6,"")</f>
        <v>45931.28636539352</v>
      </c>
      <c r="H6" s="113"/>
      <c r="I6" s="110" t="str">
        <f>IFERROR(VLOOKUP(D6,DB!A:F,6,0),"")</f>
        <v>SCECO</v>
      </c>
      <c r="J6" s="110" t="str">
        <f>IFERROR(VLOOKUP(D6,DB!A:G,7,0),"")</f>
        <v>Good</v>
      </c>
      <c r="K6" s="115"/>
      <c r="L6" s="107" t="str">
        <f>IFERROR(VLOOKUP(D6,DB!A:I,9,0),"")</f>
        <v>Zain</v>
      </c>
    </row>
    <row r="7" spans="1:16" ht="15" customHeight="1">
      <c r="A7" s="110"/>
      <c r="B7" s="110" t="str">
        <f>IFERROR(VLOOKUP(D7,DB!A:K,11,0),"")</f>
        <v/>
      </c>
      <c r="C7" s="111"/>
      <c r="D7" s="107"/>
      <c r="E7" s="112"/>
      <c r="F7" s="113"/>
      <c r="G7" s="114">
        <f ca="1">IFERROR(NOW()-F7,"")</f>
        <v>45931.28636539352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45931.28636539352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45931.28636539352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45931.28636539352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45931.28636539352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45931.28636539352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45931.28636539352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45931.28636539352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45931.28636539352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45931.28636539352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45931.28636539352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45931.28636539352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45931.28636539352</v>
      </c>
      <c r="H19" s="113"/>
      <c r="I19" s="110" t="str">
        <f>IFERROR(VLOOKUP(D19,DB!A:F,6,0),"")</f>
        <v/>
      </c>
      <c r="J19" s="110" t="str">
        <f>IFERROR(VLOOKUP(D19,DB!A:G,7,0),"")</f>
        <v/>
      </c>
      <c r="K19" s="115"/>
      <c r="L19" s="107" t="str">
        <f>IFERROR(VLOOKUP(D19,DB!A:I,9,0),"")</f>
        <v/>
      </c>
    </row>
    <row r="20" spans="1:12" ht="15" customHeight="1">
      <c r="A20" s="110"/>
      <c r="B20" s="110" t="str">
        <f>IFERROR(VLOOKUP(D21,DB!A:K,11,0),"")</f>
        <v/>
      </c>
      <c r="C20" s="111"/>
      <c r="D20" s="144"/>
      <c r="E20" s="112"/>
      <c r="F20" s="113"/>
      <c r="G20" s="114">
        <f ca="1">IFERROR(NOW()-F20,"")</f>
        <v>45931.28636539352</v>
      </c>
      <c r="H20" s="113"/>
      <c r="I20" s="110" t="str">
        <f>IFERROR(VLOOKUP(D21,DB!A:F,6,0),"")</f>
        <v/>
      </c>
      <c r="J20" s="110" t="str">
        <f>IFERROR(VLOOKUP(D21,DB!A:G,7,0),"")</f>
        <v/>
      </c>
      <c r="K20" s="115"/>
      <c r="L20" s="107" t="str">
        <f>IFERROR(VLOOKUP(D21,DB!A:I,9,0),"")</f>
        <v/>
      </c>
    </row>
    <row r="21" spans="1:12" ht="15" customHeight="1">
      <c r="A21" s="110"/>
      <c r="B21" s="110" t="str">
        <f>IFERROR(VLOOKUP(#REF!,DB!A:K,11,0),"")</f>
        <v/>
      </c>
      <c r="C21" s="111"/>
      <c r="D21" s="107"/>
      <c r="E21" s="112"/>
      <c r="F21" s="113"/>
      <c r="G21" s="114">
        <f ca="1">IFERROR(NOW()-F21,"")</f>
        <v>45931.28636539352</v>
      </c>
      <c r="H21" s="113"/>
      <c r="I21" s="110" t="str">
        <f>IFERROR(VLOOKUP(#REF!,DB!A:F,6,0),"")</f>
        <v/>
      </c>
      <c r="J21" s="110" t="str">
        <f>IFERROR(VLOOKUP(#REF!,DB!A:G,7,0),"")</f>
        <v/>
      </c>
      <c r="K21" s="115"/>
      <c r="L21" s="107" t="str">
        <f>IFERROR(VLOOKUP(#REF!,DB!A:I,9,0),"")</f>
        <v/>
      </c>
    </row>
    <row r="22" spans="1:12" ht="15" customHeight="1">
      <c r="A22" s="110"/>
      <c r="B22" s="110" t="str">
        <f>IFERROR(VLOOKUP(D22,DB!A:K,11,0),"")</f>
        <v/>
      </c>
      <c r="C22" s="111"/>
      <c r="D22" s="107"/>
      <c r="E22" s="112"/>
      <c r="F22" s="113"/>
      <c r="G22" s="114">
        <f ca="1">IFERROR(NOW()-F22,"")</f>
        <v>45931.28636539352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45931.28636539352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45931.28636539352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45931.28636539352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45931.28636539352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45931.28636539352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45931.28636539352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45931.28636539352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45931.28636539352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45931.28636539352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45931.28636539352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45931.28636539352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45931.28636539352</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39.454305208331789</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5.0974880787034635</v>
      </c>
      <c r="H3" s="38">
        <v>45926.158159722225</v>
      </c>
      <c r="I3" s="37" t="str">
        <f>IFERROR(VLOOKUP(D3,DB!A:F,6,0),"")</f>
        <v>SCECO</v>
      </c>
      <c r="J3" s="37" t="str">
        <f>IFERROR(VLOOKUP(D3,DB!A:G,7,0),"")</f>
        <v>Good</v>
      </c>
      <c r="K3" s="37" t="s">
        <v>39077</v>
      </c>
      <c r="L3" s="37" t="str">
        <f>IFERROR(VLOOKUP(D3,DB!A:I,9,0),"")</f>
        <v>Latis</v>
      </c>
      <c r="M3" s="139"/>
    </row>
    <row r="4" spans="1:13" ht="15">
      <c r="A4" s="37"/>
      <c r="B4" s="37" t="str">
        <f>IFERROR(VLOOKUP(D4,DB!A:K,11,0),"")</f>
        <v/>
      </c>
      <c r="C4" s="37"/>
      <c r="D4" s="37"/>
      <c r="E4" s="37"/>
      <c r="F4" s="38"/>
      <c r="G4" s="39">
        <f ca="1">IFERROR(NOW()-F4,"-")</f>
        <v>45931.28636539352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45931.28636539352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45931.28636539352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45931.28636539352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45931.28636539352</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45931.28636539352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45931.28636539352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45931.28636539352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45931.28636539352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45931.28636539352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45931.28636539352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45931.28636539352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45931.28636539352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45931.28636539352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45931.28636539352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45931.28636539352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45931.28636539352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45931.28636539352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45931.28636539352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45931.28636539352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45931.28636539352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45931.28636539352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45931.28636539352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45931.28636539352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45931.28636539352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45931.28636539352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45931.28636539352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45931.28636539352</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45931.28636539352</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45931.28636539352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45931.28636539352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45931.28636539352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45931.28636539352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45931.28636539352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45931.28636539352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45931.28636539352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45931.28636539352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45931.28636539352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45931.28636539352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45931.28636539352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45931.28636539352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45931.28636539352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45931.28636539352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45931.28636539352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45931.28636539352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45931.28636539352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45931.28636539352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45931.28636539352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45931.28636539352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45931.28636539352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45931.28636539352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45931.28636539352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45931.28636539352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45931.28636539352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45931.28636539352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45931.28636539352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45931.28636539352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45931.28636539352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45931.28636539352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45931.28636539352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45931.28636539352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45931.28636539352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45931.28636539352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45931.28636539352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45931.28636539352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45931.28636539352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45931.28636539352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45931.28636539352</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45931.28636539352</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45931.28636539352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45931.28636539352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45931.28636539352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45931.28636539352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45931.28636539352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45931.28636539352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45931.28636539352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45931.28636539352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45931.28636539352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45931.28636539352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45931.28636539352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45931.28636539352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45931.28636539352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45931.28636539352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45931.28636539352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45931.28636539352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45931.28636539352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45931.28636539352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45931.28636539352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45931.28636539352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45931.28636539352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45931.28636539352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45931.28636539352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45931.28636539352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45931.28636539352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45931.28636539352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45931.28636539352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45931.28636539352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45931.28636539352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45931.28636539352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45931.28636539352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45931.28636539352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45931.28636539352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45931.28636539352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45931.28636539352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45931.28636539352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45931.28636539352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45931.28636539352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45931.28636539352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45931.28636539352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45931.28636539352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45931.28636539352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45931.28636539352</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45931.28636539352</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45931.28636539352</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45931.28636539352</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45931.28636539352</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45931.28636539352</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45931.28636539352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45931.28636539352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45931.28636539352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45931.28636539352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45931.28636539352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45931.28636539352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45931.28636539352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45931.28636539352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45931.28636539352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45931.28636539352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45931.28636539352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45931.28636539352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45931.28636539352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45931.28636539352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45931.28636539352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45931.28636539352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45931.28636539352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45931.28636539352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45931.28636539352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45931.28636539352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45931.28636539352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45931.28636539352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45931.28636539352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45931.28636539352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45931.28636539352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45931.28636539352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45931.28636539352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45931.28636539352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45931.28636539352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45931.28636539352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45931.28636539352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45931.28636539352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45931.28636539352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45931.28636539352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45931.28636539352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45931.28636539352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45931.28636539352</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45931.28636539352</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45931.28636539352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45931.28636539352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45931.28636539352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45931.28636539352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45931.28636539352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45931.28636539352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45931.28636539352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45931.28636539352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45931.28636539352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45931.28636539352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45931.28636539352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45931.28636539352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45931.28636539352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45931.28636539352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45931.28636539352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45931.28636539352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45931.28636539352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45931.28636539352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45931.28636539352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45931.28636539352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45931.28636539352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45931.28636539352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45931.28636539352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45931.28636539352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45931.28636539352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45931.28636539352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45931.28636539352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45931.28636539352</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45931.28636539352</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45931.28636539352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45931.28636539352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45931.28636539352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45931.28636539352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45931.28636539352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45931.28636539352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45931.28636539352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45931.28636539352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45931.28636539352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45931.28636539352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45931.28636539352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45931.28636539352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45931.28636539352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45931.28636539352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45931.28636539352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45931.28636539352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45931.28636539352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45931.28636539352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45931.28636539352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45931.28636539352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45931.28636539352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45931.28636539352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45931.28636539352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45931.28636539352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45931.28636539352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45931.28636539352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45931.28636539352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45931.28636539352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45931.28636539352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45931.28636539352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45931.28636539352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45931.28636539352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45931.28636539352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45931.28636539352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45931.28636539352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45931.28636539352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45931.28636539352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45931.28636539352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45931.28636539352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45931.28636539352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45931.28636539352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45931.28636539352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45931.28636539352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45931.28636539352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45931.28636539352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45931.28636539352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45931.28636539352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45931.28636539352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45931.28636539352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45931.28636539352</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45931.28636539352</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45931.28636539352</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45931.28636539352</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45931.28636539352</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4"/>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39078</v>
      </c>
      <c r="B2" s="75" t="s">
        <v>5398</v>
      </c>
      <c r="C2" s="75">
        <v>1</v>
      </c>
      <c r="D2" s="75" t="s">
        <v>32861</v>
      </c>
      <c r="E2" s="100" t="s">
        <v>39079</v>
      </c>
      <c r="F2" s="88">
        <v>45929.14371527778</v>
      </c>
      <c r="G2" s="89">
        <f ca="1">IFERROR(NOW()-F2,"-")</f>
        <v>2.1426501157402527</v>
      </c>
      <c r="H2" s="102">
        <v>45929.455266203702</v>
      </c>
      <c r="I2" s="75" t="str">
        <f>IFERROR(VLOOKUP(D2,DB!A:F,6,0),"")</f>
        <v>SCECO</v>
      </c>
      <c r="J2" s="119" t="str">
        <f>IFERROR(VLOOKUP(D2,DB!A:G,7,0),"")</f>
        <v>In progress</v>
      </c>
      <c r="K2" s="101" t="s">
        <v>39080</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39081</v>
      </c>
      <c r="B3" s="75" t="s">
        <v>5398</v>
      </c>
      <c r="C3" s="75">
        <v>1</v>
      </c>
      <c r="D3" s="75" t="s">
        <v>34463</v>
      </c>
      <c r="E3" s="100" t="s">
        <v>39079</v>
      </c>
      <c r="F3" s="88">
        <v>45926.772847222222</v>
      </c>
      <c r="G3" s="89">
        <f ca="1">IFERROR(NOW()-F3,"-")</f>
        <v>4.5135181712976191</v>
      </c>
      <c r="H3" s="102">
        <v>45927.449074074073</v>
      </c>
      <c r="I3" s="75" t="str">
        <f>IFERROR(VLOOKUP(D3,DB!A:F,6,0),"")</f>
        <v>SCECO</v>
      </c>
      <c r="J3" s="119" t="str">
        <f>IFERROR(VLOOKUP(D3,DB!A:G,7,0),"")</f>
        <v>Weak</v>
      </c>
      <c r="K3" s="101" t="s">
        <v>39080</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39082</v>
      </c>
      <c r="B4" s="75" t="s">
        <v>5398</v>
      </c>
      <c r="C4" s="75">
        <v>1</v>
      </c>
      <c r="D4" s="75" t="s">
        <v>33408</v>
      </c>
      <c r="E4" s="100" t="s">
        <v>39079</v>
      </c>
      <c r="F4" s="88">
        <v>45927.117546296293</v>
      </c>
      <c r="G4" s="89">
        <f ca="1">IFERROR(NOW()-F4,"-")</f>
        <v>4.1688190972272423</v>
      </c>
      <c r="H4" s="102">
        <v>45926.848171296297</v>
      </c>
      <c r="I4" s="75" t="str">
        <f>IFERROR(VLOOKUP(D4,DB!A:F,6,0),"")</f>
        <v>SCECO</v>
      </c>
      <c r="J4" s="119" t="str">
        <f>IFERROR(VLOOKUP(D4,DB!A:G,7,0),"")</f>
        <v>Dead</v>
      </c>
      <c r="K4" s="101" t="s">
        <v>39080</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39083</v>
      </c>
      <c r="B5" s="140" t="str">
        <f>IFERROR(VLOOKUP(D5,DB!A:K,11,0),"")</f>
        <v>R6</v>
      </c>
      <c r="C5" s="140">
        <v>2</v>
      </c>
      <c r="D5" s="140" t="s">
        <v>38919</v>
      </c>
      <c r="E5" s="140" t="s">
        <v>38964</v>
      </c>
      <c r="F5" s="141">
        <v>45930.730011574073</v>
      </c>
      <c r="G5" s="142">
        <f ca="1">IFERROR(NOW()-F5,"-")</f>
        <v>0.55635381944739493</v>
      </c>
      <c r="H5" s="141">
        <v>45930.746990740743</v>
      </c>
      <c r="I5" s="140" t="str">
        <f>IFERROR(VLOOKUP(D5,DB!A:F,6,0),"")</f>
        <v>Generator-SG</v>
      </c>
      <c r="J5" s="140" t="str">
        <f>IFERROR(VLOOKUP(D5,DB!A:G,7,0),"")</f>
        <v>Vandalized</v>
      </c>
      <c r="K5" s="140" t="s">
        <v>39084</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39085</v>
      </c>
      <c r="B6" s="140" t="str">
        <f>IFERROR(VLOOKUP(D6,DB!A:K,11,0),"")</f>
        <v>R6</v>
      </c>
      <c r="C6" s="140">
        <v>2</v>
      </c>
      <c r="D6" s="140" t="s">
        <v>33233</v>
      </c>
      <c r="E6" s="140" t="s">
        <v>38964</v>
      </c>
      <c r="F6" s="141">
        <v>45931.266840277778</v>
      </c>
      <c r="G6" s="142">
        <f ca="1">IFERROR(NOW()-F6,"-")</f>
        <v>1.9525115741998889E-2</v>
      </c>
      <c r="H6" s="141">
        <v>45931.255046296297</v>
      </c>
      <c r="I6" s="140" t="str">
        <f>IFERROR(VLOOKUP(D6,DB!A:F,6,0),"")</f>
        <v>SCECO</v>
      </c>
      <c r="J6" s="140" t="str">
        <f>IFERROR(VLOOKUP(D6,DB!A:G,7,0),"")</f>
        <v>Vandalized</v>
      </c>
      <c r="K6" s="140" t="s">
        <v>39086</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45931.28636539352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45931.28636539352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45931.28636539352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45931.28636539352</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45931.28636539352</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45931.28636539352</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45931.28636539352</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45931.28636539352</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21"/>
      <c r="B15" s="120" t="str">
        <f>IFERROR(VLOOKUP(D15,DB!A:K,11,0),"")</f>
        <v/>
      </c>
      <c r="C15" s="122"/>
      <c r="D15" s="100"/>
      <c r="E15" s="100"/>
      <c r="F15" s="124"/>
      <c r="G15" s="89">
        <f ca="1">IFERROR(NOW()-F15,"-")</f>
        <v>45931.28636539352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45931.28636539352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45931.28636539352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45931.28636539352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45931.28636539352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45931.28636539352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45931.28636539352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45931.28636539352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45931.28636539352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45931.28636539352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45931.28636539352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45931.28636539352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45931.28636539352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45931.28636539352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45931.28636539352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45931.28636539352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45931.28636539352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45931.28636539352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45931.28636539352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45931.28636539352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45931.28636539352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45931.28636539352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45931.28636539352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45931.28636539352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45931.28636539352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45931.28636539352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45931.28636539352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45931.28636539352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45931.28636539352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45931.28636539352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45931.28636539352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45931.28636539352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45931.28636539352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45931.28636539352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45931.28636539352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45931.28636539352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45931.28636539352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45931.28636539352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45931.28636539352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45931.28636539352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45931.28636539352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45931.28636539352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45931.28636539352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45931.28636539352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45931.28636539352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45931.28636539352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45931.28636539352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45931.28636539352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45931.28636539352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45931.28636539352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45931.28636539352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45931.28636539352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45931.28636539352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45931.28636539352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45931.28636539352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45931.28636539352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45931.28636539352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45931.28636539352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45931.28636539352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45931.28636539352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45931.28636539352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45931.28636539352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45931.28636539352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45931.28636539352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45931.28636539352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45931.28636539352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45931.28636539352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45931.28636539352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45931.28636539352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45931.28636539352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45931.28636539352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45931.28636539352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45931.28636539352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45931.28636539352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45931.28636539352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45931.28636539352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45931.28636539352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45931.28636539352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45931.28636539352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45931.28636539352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45931.28636539352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45931.28636539352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45931.28636539352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45931.28636539352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45931.28636539352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45931.28636539352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45931.28636539352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45931.28636539352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45931.28636539352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45931.28636539352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45931.28636539352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45931.28636539352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45931.28636539352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45931.28636539352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45931.28636539352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45931.28636539352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45931.28636539352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45931.28636539352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45931.28636539352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45931.28636539352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45931.28636539352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45931.28636539352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45931.28636539352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45931.28636539352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45931.28636539352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45931.28636539352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45931.28636539352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45931.28636539352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45931.28636539352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45931.28636539352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45931.28636539352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45931.28636539352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45931.28636539352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45931.28636539352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45931.28636539352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45931.28636539352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45931.28636539352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45931.28636539352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45931.28636539352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45931.28636539352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45931.28636539352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45931.28636539352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45931.28636539352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45931.28636539352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45931.28636539352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45931.28636539352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45931.28636539352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45931.28636539352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45931.28636539352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45931.28636539352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45931.28636539352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45931.28636539352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45931.28636539352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45931.28636539352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45931.28636539352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45931.28636539352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45931.28636539352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45931.28636539352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45931.28636539352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45931.28636539352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45931.28636539352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45931.28636539352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45931.28636539352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45931.28636539352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45931.28636539352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45931.28636539352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45931.28636539352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45931.28636539352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45931.28636539352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45931.28636539352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45931.28636539352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45931.28636539352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45931.28636539352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45931.28636539352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45931.28636539352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45931.28636539352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45931.28636539352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45931.28636539352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45931.28636539352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45931.28636539352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45931.28636539352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45931.28636539352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45931.28636539352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45931.28636539352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45931.28636539352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45931.28636539352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45931.28636539352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45931.28636539352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45931.28636539352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45931.28636539352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45931.28636539352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45931.28636539352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45931.28636539352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45931.28636539352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45931.28636539352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45931.28636539352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45931.28636539352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45931.28636539352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45931.28636539352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45931.28636539352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45931.28636539352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45931.28636539352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45931.28636539352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45931.28636539352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45931.28636539352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45931.28636539352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45931.28636539352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45931.28636539352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45931.28636539352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45931.28636539352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45931.28636539352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45931.28636539352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45931.28636539352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45931.28636539352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45931.28636539352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45931.28636539352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45931.28636539352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45931.28636539352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45931.28636539352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45931.28636539352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45931.28636539352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45931.28636539352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45931.28636539352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45931.28636539352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45931.28636539352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45931.28636539352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45931.28636539352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45931.28636539352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45931.28636539352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45931.28636539352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45931.28636539352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45931.28636539352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45931.28636539352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45931.28636539352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45931.28636539352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45931.28636539352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45931.28636539352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45931.28636539352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45931.28636539352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45931.28636539352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45931.28636539352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45931.28636539352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45931.28636539352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45931.28636539352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45931.28636539352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45931.28636539352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45931.28636539352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45931.28636539352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45931.28636539352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45931.28636539352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45931.28636539352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45931.28636539352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45931.28636539352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45931.28636539352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45931.28636539352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45931.28636539352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45931.28636539352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45931.28636539352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45931.28636539352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45931.28636539352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45931.28636539352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45931.28636539352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45931.28636539352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45931.28636539352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45931.28636539352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45931.28636539352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45931.28636539352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45931.28636539352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45931.28636539352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45931.28636539352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45931.28636539352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45931.28636539352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45931.28636539352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45931.28636539352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45931.28636539352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45931.28636539352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45931.28636539352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45931.28636539352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45931.28636539352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45931.28636539352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45931.28636539352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45931.28636539352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45931.28636539352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45931.28636539352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45931.28636539352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45931.28636539352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45931.28636539352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45931.28636539352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45931.28636539352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45931.28636539352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45931.28636539352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45931.28636539352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45931.28636539352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45931.28636539352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45931.28636539352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45931.28636539352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45931.28636539352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45931.28636539352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45931.28636539352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45931.28636539352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45931.28636539352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45931.28636539352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45931.28636539352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45931.28636539352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45931.28636539352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45931.28636539352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45931.28636539352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45931.28636539352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45931.28636539352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45931.28636539352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45931.28636539352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45931.28636539352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45931.28636539352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45931.28636539352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45931.28636539352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45931.28636539352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45931.28636539352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45931.28636539352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45931.28636539352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45931.28636539352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45931.28636539352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45931.28636539352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45931.28636539352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45931.28636539352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45931.28636539352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45931.28636539352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45931.28636539352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45931.28636539352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45931.28636539352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45931.28636539352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45931.28636539352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45931.28636539352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45931.28636539352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45931.28636539352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45931.28636539352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45931.28636539352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45931.28636539352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45931.28636539352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45931.28636539352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45931.28636539352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45931.28636539352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45931.28636539352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45931.28636539352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45931.28636539352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45931.28636539352</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45931.28636539352</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45931.28636539352</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45931.28636539352</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45931.28636539352</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45931.28636539352</v>
      </c>
      <c r="H344" s="124"/>
      <c r="I344" s="120" t="str">
        <f>IFERROR(VLOOKUP(D344,DB!A:F,6,0),"")</f>
        <v/>
      </c>
      <c r="J344" s="119" t="str">
        <f>IFERROR(VLOOKUP(D344,DB!A:G,7,0),"")</f>
        <v/>
      </c>
      <c r="K344" s="125"/>
      <c r="L344" s="126" t="str">
        <f>IFERROR(VLOOKUP(D344,DB!A:I,9,0),"")</f>
        <v/>
      </c>
    </row>
  </sheetData>
  <dataValidations count="2">
    <dataValidation allowBlank="1" showInputMessage="1" showErrorMessage="1" sqref="E1" xr:uid="{380493DB-286A-4683-AF55-C78F04945A49}"/>
    <dataValidation type="list" allowBlank="1" showInputMessage="1" showErrorMessage="1" sqref="D15:D23 E5:E3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2025-10-01T03:53:18Z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